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11-2021 - REKONSTRUKCE PO..." sheetId="2" r:id="rId2"/>
  </sheets>
  <definedNames>
    <definedName name="_xlnm._FilterDatabase" localSheetId="1" hidden="1">'11-2021 - REKONSTRUKCE PO...'!$C$126:$K$373</definedName>
    <definedName name="_xlnm.Print_Titles" localSheetId="1">'11-2021 - REKONSTRUKCE PO...'!$126:$126</definedName>
    <definedName name="_xlnm.Print_Titles" localSheetId="0">'Rekapitulace stavby'!$92:$92</definedName>
    <definedName name="_xlnm.Print_Area" localSheetId="1">'11-2021 - REKONSTRUKCE PO...'!$C$4:$J$76,'11-2021 - REKONSTRUKCE PO...'!$C$82:$J$110,'11-2021 - REKONSTRUKCE PO...'!$C$116:$J$373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180" i="2" l="1"/>
  <c r="J35" i="2"/>
  <c r="J34" i="2"/>
  <c r="AY95" i="1" s="1"/>
  <c r="J33" i="2"/>
  <c r="AX95" i="1"/>
  <c r="BI371" i="2"/>
  <c r="BH371" i="2"/>
  <c r="BG371" i="2"/>
  <c r="BF371" i="2"/>
  <c r="T371" i="2"/>
  <c r="T370" i="2"/>
  <c r="R371" i="2"/>
  <c r="R370" i="2"/>
  <c r="P371" i="2"/>
  <c r="P370" i="2" s="1"/>
  <c r="BI367" i="2"/>
  <c r="BH367" i="2"/>
  <c r="BG367" i="2"/>
  <c r="BF367" i="2"/>
  <c r="T367" i="2"/>
  <c r="R367" i="2"/>
  <c r="P367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3" i="2"/>
  <c r="BH343" i="2"/>
  <c r="BG343" i="2"/>
  <c r="BF343" i="2"/>
  <c r="T343" i="2"/>
  <c r="R343" i="2"/>
  <c r="P343" i="2"/>
  <c r="BI334" i="2"/>
  <c r="BH334" i="2"/>
  <c r="BG334" i="2"/>
  <c r="BF334" i="2"/>
  <c r="T334" i="2"/>
  <c r="R334" i="2"/>
  <c r="P334" i="2"/>
  <c r="BI326" i="2"/>
  <c r="BH326" i="2"/>
  <c r="BG326" i="2"/>
  <c r="BF326" i="2"/>
  <c r="T326" i="2"/>
  <c r="R326" i="2"/>
  <c r="P326" i="2"/>
  <c r="BI318" i="2"/>
  <c r="BH318" i="2"/>
  <c r="BG318" i="2"/>
  <c r="BF318" i="2"/>
  <c r="T318" i="2"/>
  <c r="R318" i="2"/>
  <c r="P318" i="2"/>
  <c r="BI310" i="2"/>
  <c r="BH310" i="2"/>
  <c r="BG310" i="2"/>
  <c r="BF310" i="2"/>
  <c r="T310" i="2"/>
  <c r="R310" i="2"/>
  <c r="P310" i="2"/>
  <c r="BI302" i="2"/>
  <c r="BH302" i="2"/>
  <c r="BG302" i="2"/>
  <c r="BF302" i="2"/>
  <c r="T302" i="2"/>
  <c r="R302" i="2"/>
  <c r="P302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2" i="2"/>
  <c r="BH282" i="2"/>
  <c r="BG282" i="2"/>
  <c r="BF282" i="2"/>
  <c r="T282" i="2"/>
  <c r="R282" i="2"/>
  <c r="P282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5" i="2"/>
  <c r="BH235" i="2"/>
  <c r="BG235" i="2"/>
  <c r="BF235" i="2"/>
  <c r="T235" i="2"/>
  <c r="T234" i="2" s="1"/>
  <c r="R235" i="2"/>
  <c r="R234" i="2"/>
  <c r="P235" i="2"/>
  <c r="P234" i="2" s="1"/>
  <c r="BI232" i="2"/>
  <c r="BH232" i="2"/>
  <c r="BG232" i="2"/>
  <c r="BF232" i="2"/>
  <c r="T232" i="2"/>
  <c r="T223" i="2"/>
  <c r="R232" i="2"/>
  <c r="P232" i="2"/>
  <c r="P223" i="2"/>
  <c r="BI224" i="2"/>
  <c r="BH224" i="2"/>
  <c r="BG224" i="2"/>
  <c r="BF224" i="2"/>
  <c r="T224" i="2"/>
  <c r="R224" i="2"/>
  <c r="R223" i="2" s="1"/>
  <c r="P224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7" i="2"/>
  <c r="BH197" i="2"/>
  <c r="BG197" i="2"/>
  <c r="BF197" i="2"/>
  <c r="T197" i="2"/>
  <c r="R197" i="2"/>
  <c r="P197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J99" i="2"/>
  <c r="BI171" i="2"/>
  <c r="BH171" i="2"/>
  <c r="BG171" i="2"/>
  <c r="BF171" i="2"/>
  <c r="T171" i="2"/>
  <c r="R171" i="2"/>
  <c r="P171" i="2"/>
  <c r="BI162" i="2"/>
  <c r="BH162" i="2"/>
  <c r="BG162" i="2"/>
  <c r="BF162" i="2"/>
  <c r="T162" i="2"/>
  <c r="T161" i="2" s="1"/>
  <c r="R162" i="2"/>
  <c r="R161" i="2" s="1"/>
  <c r="P162" i="2"/>
  <c r="P161" i="2" s="1"/>
  <c r="BI159" i="2"/>
  <c r="BH159" i="2"/>
  <c r="BG159" i="2"/>
  <c r="BF159" i="2"/>
  <c r="T159" i="2"/>
  <c r="R159" i="2"/>
  <c r="P159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0" i="2"/>
  <c r="BH130" i="2"/>
  <c r="BG130" i="2"/>
  <c r="BF130" i="2"/>
  <c r="T130" i="2"/>
  <c r="T129" i="2" s="1"/>
  <c r="R130" i="2"/>
  <c r="R129" i="2" s="1"/>
  <c r="P130" i="2"/>
  <c r="P129" i="2" s="1"/>
  <c r="J124" i="2"/>
  <c r="J123" i="2"/>
  <c r="F123" i="2"/>
  <c r="F121" i="2"/>
  <c r="E119" i="2"/>
  <c r="J90" i="2"/>
  <c r="J89" i="2"/>
  <c r="F89" i="2"/>
  <c r="F87" i="2"/>
  <c r="E85" i="2"/>
  <c r="J16" i="2"/>
  <c r="E16" i="2"/>
  <c r="F124" i="2" s="1"/>
  <c r="J15" i="2"/>
  <c r="J10" i="2"/>
  <c r="J87" i="2" s="1"/>
  <c r="L90" i="1"/>
  <c r="AM90" i="1"/>
  <c r="AM89" i="1"/>
  <c r="L89" i="1"/>
  <c r="AM87" i="1"/>
  <c r="L87" i="1"/>
  <c r="L85" i="1"/>
  <c r="L84" i="1"/>
  <c r="J358" i="2"/>
  <c r="BK352" i="2"/>
  <c r="BK349" i="2"/>
  <c r="BK343" i="2"/>
  <c r="J326" i="2"/>
  <c r="BK318" i="2"/>
  <c r="BK294" i="2"/>
  <c r="BK290" i="2"/>
  <c r="J274" i="2"/>
  <c r="J271" i="2"/>
  <c r="BK265" i="2"/>
  <c r="BK262" i="2"/>
  <c r="BK245" i="2"/>
  <c r="J243" i="2"/>
  <c r="J235" i="2"/>
  <c r="BK214" i="2"/>
  <c r="BK185" i="2"/>
  <c r="J171" i="2"/>
  <c r="BK162" i="2"/>
  <c r="J159" i="2"/>
  <c r="J150" i="2"/>
  <c r="BK144" i="2"/>
  <c r="J138" i="2"/>
  <c r="J130" i="2"/>
  <c r="AS94" i="1"/>
  <c r="J367" i="2"/>
  <c r="J361" i="2"/>
  <c r="BK358" i="2"/>
  <c r="J352" i="2"/>
  <c r="J343" i="2"/>
  <c r="BK310" i="2"/>
  <c r="BK302" i="2"/>
  <c r="J294" i="2"/>
  <c r="J290" i="2"/>
  <c r="BK282" i="2"/>
  <c r="BK271" i="2"/>
  <c r="BK254" i="2"/>
  <c r="BK249" i="2"/>
  <c r="BK232" i="2"/>
  <c r="BK219" i="2"/>
  <c r="BK206" i="2"/>
  <c r="J203" i="2"/>
  <c r="BK197" i="2"/>
  <c r="BK188" i="2"/>
  <c r="BK171" i="2"/>
  <c r="BK150" i="2"/>
  <c r="J144" i="2"/>
  <c r="BK138" i="2"/>
  <c r="BK130" i="2"/>
  <c r="BK367" i="2"/>
  <c r="BK361" i="2"/>
  <c r="BK334" i="2"/>
  <c r="J310" i="2"/>
  <c r="J282" i="2"/>
  <c r="J262" i="2"/>
  <c r="J254" i="2"/>
  <c r="J249" i="2"/>
  <c r="BK235" i="2"/>
  <c r="J224" i="2"/>
  <c r="J219" i="2"/>
  <c r="J217" i="2"/>
  <c r="J214" i="2"/>
  <c r="J188" i="2"/>
  <c r="BK182" i="2"/>
  <c r="J162" i="2"/>
  <c r="BK371" i="2"/>
  <c r="J371" i="2"/>
  <c r="J349" i="2"/>
  <c r="J334" i="2"/>
  <c r="BK326" i="2"/>
  <c r="J318" i="2"/>
  <c r="J302" i="2"/>
  <c r="BK274" i="2"/>
  <c r="J265" i="2"/>
  <c r="J245" i="2"/>
  <c r="BK243" i="2"/>
  <c r="J232" i="2"/>
  <c r="BK224" i="2"/>
  <c r="BK217" i="2"/>
  <c r="J206" i="2"/>
  <c r="BK203" i="2"/>
  <c r="J197" i="2"/>
  <c r="J185" i="2"/>
  <c r="J182" i="2"/>
  <c r="BK159" i="2"/>
  <c r="BK137" i="2" l="1"/>
  <c r="J137" i="2"/>
  <c r="J97" i="2" s="1"/>
  <c r="R137" i="2"/>
  <c r="R128" i="2" s="1"/>
  <c r="BK181" i="2"/>
  <c r="J181" i="2" s="1"/>
  <c r="J100" i="2" s="1"/>
  <c r="BK196" i="2"/>
  <c r="J196" i="2"/>
  <c r="J101" i="2" s="1"/>
  <c r="P196" i="2"/>
  <c r="P128" i="2" s="1"/>
  <c r="R242" i="2"/>
  <c r="T242" i="2"/>
  <c r="T222" i="2"/>
  <c r="T253" i="2"/>
  <c r="T293" i="2"/>
  <c r="T137" i="2"/>
  <c r="T128" i="2"/>
  <c r="T127" i="2" s="1"/>
  <c r="T181" i="2"/>
  <c r="T196" i="2"/>
  <c r="BK242" i="2"/>
  <c r="J242" i="2" s="1"/>
  <c r="J105" i="2" s="1"/>
  <c r="BK253" i="2"/>
  <c r="J253" i="2"/>
  <c r="J106" i="2" s="1"/>
  <c r="R253" i="2"/>
  <c r="R222" i="2" s="1"/>
  <c r="R293" i="2"/>
  <c r="R342" i="2"/>
  <c r="P137" i="2"/>
  <c r="P181" i="2"/>
  <c r="R181" i="2"/>
  <c r="R196" i="2"/>
  <c r="P242" i="2"/>
  <c r="P222" i="2" s="1"/>
  <c r="P253" i="2"/>
  <c r="BK293" i="2"/>
  <c r="J293" i="2"/>
  <c r="J107" i="2" s="1"/>
  <c r="P293" i="2"/>
  <c r="BK342" i="2"/>
  <c r="J342" i="2"/>
  <c r="J108" i="2" s="1"/>
  <c r="P342" i="2"/>
  <c r="T342" i="2"/>
  <c r="J121" i="2"/>
  <c r="BE144" i="2"/>
  <c r="BE162" i="2"/>
  <c r="BE185" i="2"/>
  <c r="BE245" i="2"/>
  <c r="BE254" i="2"/>
  <c r="BE290" i="2"/>
  <c r="BE302" i="2"/>
  <c r="BE358" i="2"/>
  <c r="BE367" i="2"/>
  <c r="BE371" i="2"/>
  <c r="BE130" i="2"/>
  <c r="BE138" i="2"/>
  <c r="BE150" i="2"/>
  <c r="BE171" i="2"/>
  <c r="BE232" i="2"/>
  <c r="BE265" i="2"/>
  <c r="BE271" i="2"/>
  <c r="BE274" i="2"/>
  <c r="BE282" i="2"/>
  <c r="BE294" i="2"/>
  <c r="BE318" i="2"/>
  <c r="BE334" i="2"/>
  <c r="BE343" i="2"/>
  <c r="BE349" i="2"/>
  <c r="BE352" i="2"/>
  <c r="BK223" i="2"/>
  <c r="F90" i="2"/>
  <c r="BE159" i="2"/>
  <c r="BE182" i="2"/>
  <c r="BE214" i="2"/>
  <c r="BE235" i="2"/>
  <c r="BE243" i="2"/>
  <c r="BE262" i="2"/>
  <c r="BE326" i="2"/>
  <c r="BK129" i="2"/>
  <c r="J129" i="2"/>
  <c r="J96" i="2" s="1"/>
  <c r="BE188" i="2"/>
  <c r="BE197" i="2"/>
  <c r="BE203" i="2"/>
  <c r="BE206" i="2"/>
  <c r="BE217" i="2"/>
  <c r="BE219" i="2"/>
  <c r="BE224" i="2"/>
  <c r="BE249" i="2"/>
  <c r="BE310" i="2"/>
  <c r="BE361" i="2"/>
  <c r="BK161" i="2"/>
  <c r="J161" i="2" s="1"/>
  <c r="J98" i="2" s="1"/>
  <c r="BK234" i="2"/>
  <c r="J234" i="2"/>
  <c r="J104" i="2" s="1"/>
  <c r="BK370" i="2"/>
  <c r="J370" i="2" s="1"/>
  <c r="J109" i="2" s="1"/>
  <c r="F35" i="2"/>
  <c r="BD95" i="1"/>
  <c r="BD94" i="1" s="1"/>
  <c r="W33" i="1" s="1"/>
  <c r="F32" i="2"/>
  <c r="BA95" i="1" s="1"/>
  <c r="BA94" i="1" s="1"/>
  <c r="W30" i="1" s="1"/>
  <c r="F33" i="2"/>
  <c r="BB95" i="1" s="1"/>
  <c r="BB94" i="1" s="1"/>
  <c r="W31" i="1" s="1"/>
  <c r="F34" i="2"/>
  <c r="BC95" i="1" s="1"/>
  <c r="BC94" i="1" s="1"/>
  <c r="AY94" i="1" s="1"/>
  <c r="J32" i="2"/>
  <c r="AW95" i="1" s="1"/>
  <c r="P127" i="2" l="1"/>
  <c r="AU95" i="1" s="1"/>
  <c r="AU94" i="1" s="1"/>
  <c r="R127" i="2"/>
  <c r="BK222" i="2"/>
  <c r="J222" i="2" s="1"/>
  <c r="J102" i="2" s="1"/>
  <c r="BK128" i="2"/>
  <c r="J128" i="2"/>
  <c r="J95" i="2"/>
  <c r="J223" i="2"/>
  <c r="J103" i="2"/>
  <c r="W32" i="1"/>
  <c r="J31" i="2"/>
  <c r="AV95" i="1" s="1"/>
  <c r="AT95" i="1" s="1"/>
  <c r="AX94" i="1"/>
  <c r="AW94" i="1"/>
  <c r="AK30" i="1" s="1"/>
  <c r="F31" i="2"/>
  <c r="AZ95" i="1" s="1"/>
  <c r="AZ94" i="1" s="1"/>
  <c r="W29" i="1" s="1"/>
  <c r="BK127" i="2" l="1"/>
  <c r="J127" i="2" s="1"/>
  <c r="J28" i="2" s="1"/>
  <c r="AG95" i="1" s="1"/>
  <c r="AG94" i="1" s="1"/>
  <c r="AV94" i="1"/>
  <c r="AK29" i="1" s="1"/>
  <c r="AN95" i="1" l="1"/>
  <c r="J37" i="2"/>
  <c r="J94" i="2"/>
  <c r="AK26" i="1"/>
  <c r="AK35" i="1"/>
  <c r="AT94" i="1"/>
  <c r="AN94" i="1" l="1"/>
</calcChain>
</file>

<file path=xl/sharedStrings.xml><?xml version="1.0" encoding="utf-8"?>
<sst xmlns="http://schemas.openxmlformats.org/spreadsheetml/2006/main" count="2717" uniqueCount="401">
  <si>
    <t>Export Komplet</t>
  </si>
  <si>
    <t/>
  </si>
  <si>
    <t>2.0</t>
  </si>
  <si>
    <t>ZAMOK</t>
  </si>
  <si>
    <t>False</t>
  </si>
  <si>
    <t>{c7ce2321-0d36-47eb-90f7-750419ac08a0}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</si>
  <si>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</si>
  <si>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</si>
  <si>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</si>
  <si>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</si>
  <si>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</si>
  <si>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</si>
  <si>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</si>
  <si>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</si>
  <si>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</si>
  <si>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</si>
  <si>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</si>
  <si>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PODLAHY TĚLOCVIČNY A PŘÍSÁLÍ</t>
  </si>
  <si>
    <t>KSO:</t>
  </si>
  <si>
    <t>CC-CZ:</t>
  </si>
  <si>
    <t>Místo:</t>
  </si>
  <si>
    <t>Sokol Záblatí</t>
  </si>
  <si>
    <t>Datum:</t>
  </si>
  <si>
    <t>13. 5. 2021</t>
  </si>
  <si>
    <t>Zadavatel:</t>
  </si>
  <si>
    <t>IČ:</t>
  </si>
  <si>
    <t>41030508</t>
  </si>
  <si>
    <t>TJ Sokol Záblatí</t>
  </si>
  <si>
    <t>DIČ:</t>
  </si>
  <si>
    <t>CZ41030508</t>
  </si>
  <si>
    <t>Uchazeč:</t>
  </si>
  <si>
    <t>Vyplň údaj</t>
  </si>
  <si>
    <t>Projektant:</t>
  </si>
  <si>
    <t>87696754</t>
  </si>
  <si>
    <t>Ing. Marek Papoušek</t>
  </si>
  <si>
    <t>CZ7601245564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</si>
  <si>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</si>
  <si>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</si>
  <si>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</si>
  <si>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</si>
  <si>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</si>
  <si>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</si>
  <si>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</si>
  <si>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</si>
  <si>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</si>
  <si>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</si>
  <si>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</si>
  <si>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</si>
  <si>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</si>
  <si>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</si>
  <si>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</si>
  <si>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</si>
  <si>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</si>
  <si>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</si>
  <si>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</si>
  <si>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</si>
  <si>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</si>
  <si>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</si>
  <si>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</si>
  <si>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</si>
  <si>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</si>
  <si>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</si>
  <si>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</si>
  <si>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</si>
  <si>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</si>
  <si>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</si>
  <si>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</si>
  <si>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</si>
  <si>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</si>
  <si>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</si>
  <si>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</si>
  <si>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</si>
  <si>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</si>
  <si>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</si>
  <si>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</si>
  <si>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</si>
  <si>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</si>
  <si>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</si>
  <si>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</si>
  <si>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</si>
  <si>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</si>
  <si>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</si>
  <si>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</si>
  <si>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</si>
  <si>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</si>
  <si>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</si>
  <si>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</si>
  <si>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</si>
  <si>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</si>
  <si>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</si>
  <si>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</si>
  <si>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</si>
  <si>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</si>
  <si>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</si>
  <si>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</si>
  <si>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</si>
  <si>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</si>
  <si>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797 - Sportovní vybavení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</si>
  <si>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</si>
  <si>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</si>
  <si>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</si>
  <si>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</si>
  <si>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</si>
  <si>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768 - Sportovní vybavení</t>
  </si>
  <si>
    <t xml:space="preserve">    775 - Podlahy skládané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</si>
  <si>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</si>
  <si>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</si>
  <si>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</si>
  <si>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</si>
  <si>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</si>
  <si>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</si>
  <si>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</si>
  <si>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</si>
  <si>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</si>
  <si>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</si>
  <si>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</si>
  <si>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</si>
  <si>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</si>
  <si>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</si>
  <si>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</si>
  <si>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</si>
  <si>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</si>
  <si>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</si>
  <si>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</si>
  <si>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</si>
  <si>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</si>
  <si>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131113102</t>
  </si>
  <si>
    <t>Hloubení jam ručně zapažených i nezapažených s urovnáním dna do předepsaného profilu a spádu v hornině třídy těžitelnosti I skupiny 1 a 2 nesoudržných</t>
  </si>
  <si>
    <t>m3</t>
  </si>
  <si>
    <t>4</t>
  </si>
  <si>
    <t>970151661</t>
  </si>
  <si>
    <t>VV</t>
  </si>
  <si>
    <t>64,10*0,19</t>
  </si>
  <si>
    <t>A,B,D.2,D.6-předsálí</t>
  </si>
  <si>
    <t>160,16*0,19</t>
  </si>
  <si>
    <t>A,B,D.2,D.6-tělocvična</t>
  </si>
  <si>
    <t>odtěžení násypu pro beton. desku a kci podlahy</t>
  </si>
  <si>
    <t>Součet</t>
  </si>
  <si>
    <t>Zakládání</t>
  </si>
  <si>
    <t>273321411</t>
  </si>
  <si>
    <t>Základy z betonu železového (bez výztuže) desky z betonu bez zvláštních nároků na prostředí tř. C 20/25</t>
  </si>
  <si>
    <t>-1685651356</t>
  </si>
  <si>
    <t>64,10*0,12</t>
  </si>
  <si>
    <t>A,B,D.3,D.7-předsálí</t>
  </si>
  <si>
    <t>160,16*0,12</t>
  </si>
  <si>
    <t>A,B,D.3,D.7-tělocvična</t>
  </si>
  <si>
    <t>3</t>
  </si>
  <si>
    <t>273362021</t>
  </si>
  <si>
    <t>Výztuž základů desek ze svařovaných sítí z drátů typu KARI</t>
  </si>
  <si>
    <t>t</t>
  </si>
  <si>
    <t>1325207529</t>
  </si>
  <si>
    <t>64,10*4,44/1000*1,10</t>
  </si>
  <si>
    <t>A,B,D.2-předsálí + 10% přesah</t>
  </si>
  <si>
    <t>160,16*4,44/1000*1,10</t>
  </si>
  <si>
    <t>A,B,D.2-tělocvična + 10% přesah</t>
  </si>
  <si>
    <t>213141111</t>
  </si>
  <si>
    <t>Zřízení vrstvy z geotextilie  filtrační, separační, odvodňovací, ochranné, výztužné nebo protierozní v rovině nebo ve sklonu do 1:5, šířky do 3 m</t>
  </si>
  <si>
    <t>m2</t>
  </si>
  <si>
    <t>16</t>
  </si>
  <si>
    <t>543397816</t>
  </si>
  <si>
    <t>64,10</t>
  </si>
  <si>
    <t>160,16</t>
  </si>
  <si>
    <t>57,50</t>
  </si>
  <si>
    <t>A,B,D.3,D.8-klubovna</t>
  </si>
  <si>
    <t xml:space="preserve">ochranná textilie mezi beton a  vodorovnou izolací </t>
  </si>
  <si>
    <t>5</t>
  </si>
  <si>
    <t>M</t>
  </si>
  <si>
    <t>69311081</t>
  </si>
  <si>
    <t>geotextilie netkaná separační, ochranná, filtrační, drenážní PES 300g/m2</t>
  </si>
  <si>
    <t>32</t>
  </si>
  <si>
    <t>1523004738</t>
  </si>
  <si>
    <t>281,76*1,1845 'Přepočtené koeficientem množství</t>
  </si>
  <si>
    <t>6</t>
  </si>
  <si>
    <t>Úpravy povrchů, podlahy a osazování výplní</t>
  </si>
  <si>
    <t>611325411</t>
  </si>
  <si>
    <t>Oprava vápenocementové omítky vnitřních ploch hladké, tloušťky do 20 mm stropů, v rozsahu opravované plochy do 10%</t>
  </si>
  <si>
    <t>175176099</t>
  </si>
  <si>
    <t>předsálí</t>
  </si>
  <si>
    <t>160,0</t>
  </si>
  <si>
    <t>tělocvična</t>
  </si>
  <si>
    <t>klubovna</t>
  </si>
  <si>
    <t>281,6*0,1 'Přepočtené koeficientem množství</t>
  </si>
  <si>
    <t>7</t>
  </si>
  <si>
    <t>612325411</t>
  </si>
  <si>
    <t>Oprava vápenocementové omítky vnitřních ploch hladké, tloušťky do 20 mm stěn, v rozsahu opravované plochy do 10%</t>
  </si>
  <si>
    <t>1572008708</t>
  </si>
  <si>
    <t>93,0</t>
  </si>
  <si>
    <t>313,0</t>
  </si>
  <si>
    <t>87,0</t>
  </si>
  <si>
    <t>493*0,1 'Přepočtené koeficientem množství</t>
  </si>
  <si>
    <t>797</t>
  </si>
  <si>
    <t>Sportovní vybavení</t>
  </si>
  <si>
    <t>9</t>
  </si>
  <si>
    <t>Ostatní konstrukce a práce, bourání</t>
  </si>
  <si>
    <t>8</t>
  </si>
  <si>
    <t>946112116</t>
  </si>
  <si>
    <t>Montáž pojízdných věží trubkových nebo dílcových  s maximálním zatížením podlahy do 200 kg/m2 šířky přes 0,9 do 1,6 m, délky do 3,2 m, výšky přes 5,5 m do 6,6 m</t>
  </si>
  <si>
    <t>kus</t>
  </si>
  <si>
    <t>-546120579</t>
  </si>
  <si>
    <t>2,0</t>
  </si>
  <si>
    <t>pro malování a úpravy vybavení</t>
  </si>
  <si>
    <t>946112216</t>
  </si>
  <si>
    <t>Montáž pojízdných věží trubkových nebo dílcových  s maximálním zatížením podlahy do 200 kg/m2 Příplatek za první a každý další den použití pojízdného lešení k ceně -2116</t>
  </si>
  <si>
    <t>385933589</t>
  </si>
  <si>
    <t>2*4</t>
  </si>
  <si>
    <t>pro malování a úpravy vybavení, celkem 5dní</t>
  </si>
  <si>
    <t>10</t>
  </si>
  <si>
    <t>952901114</t>
  </si>
  <si>
    <t>Vyčištění budov nebo objektů před předáním do užívání  budov bytové nebo občanské výstavby, světlé výšky podlaží přes 4 m</t>
  </si>
  <si>
    <t>-869540922</t>
  </si>
  <si>
    <t>A,B,D.2-předsálí</t>
  </si>
  <si>
    <t>A,B,D.2-tělocvična</t>
  </si>
  <si>
    <t>A,B,D.2-klubovna</t>
  </si>
  <si>
    <t>997</t>
  </si>
  <si>
    <t>Přesun sutě</t>
  </si>
  <si>
    <t>11</t>
  </si>
  <si>
    <t>997221131</t>
  </si>
  <si>
    <t>Vodorovná doprava vybouraných hmot nošením s naložením a se složením na vzdálenost do 50 m</t>
  </si>
  <si>
    <t>957879661</t>
  </si>
  <si>
    <t>8,037</t>
  </si>
  <si>
    <t>podkladní rošt</t>
  </si>
  <si>
    <t>4,226</t>
  </si>
  <si>
    <t>dřevěná podlaha</t>
  </si>
  <si>
    <t>12</t>
  </si>
  <si>
    <t>997221111</t>
  </si>
  <si>
    <t>Vodorovná doprava suti nošením s naložením a se složením ze sypkých materiálů, na vzdálenost do 50 m</t>
  </si>
  <si>
    <t>659738504</t>
  </si>
  <si>
    <t>42,609*1,50</t>
  </si>
  <si>
    <t xml:space="preserve">z násypu pro uložení beton. desky a roštu </t>
  </si>
  <si>
    <t>13</t>
  </si>
  <si>
    <t>997013501</t>
  </si>
  <si>
    <t>Odvoz suti a vybouraných hmot na skládku nebo meziskládku  se složením, na vzdálenost do 1 km</t>
  </si>
  <si>
    <t>-1401458408</t>
  </si>
  <si>
    <t>8,073</t>
  </si>
  <si>
    <t>z násypu pro uložení beton. desky a roštů</t>
  </si>
  <si>
    <t>14</t>
  </si>
  <si>
    <t>997013509</t>
  </si>
  <si>
    <t>Odvoz suti a vybouraných hmot na skládku nebo meziskládku  se složením, na vzdálenost Příplatek k ceně za každý další i započatý 1 km přes 1 km</t>
  </si>
  <si>
    <t>1226366076</t>
  </si>
  <si>
    <t>76,213*10</t>
  </si>
  <si>
    <t>celkem 11km</t>
  </si>
  <si>
    <t>997013811</t>
  </si>
  <si>
    <t>Poplatek za uložení stavebního odpadu na skládce (skládkovné) dřevěného zatříděného do Katalogu odpadů pod kódem 17 02 01</t>
  </si>
  <si>
    <t>388456789</t>
  </si>
  <si>
    <t>12,299</t>
  </si>
  <si>
    <t>997013631</t>
  </si>
  <si>
    <t>Poplatek za uložení stavebního odpadu na skládce (skládkovné) směsného stavebního a demoličního zatříděného do Katalogu odpadů pod kódem 17 09 04</t>
  </si>
  <si>
    <t>-1746185457</t>
  </si>
  <si>
    <t>PSV</t>
  </si>
  <si>
    <t>Práce a dodávky PSV</t>
  </si>
  <si>
    <t>711</t>
  </si>
  <si>
    <t>Izolace proti vodě, vlhkosti a plynům</t>
  </si>
  <si>
    <t>17</t>
  </si>
  <si>
    <t>711471051</t>
  </si>
  <si>
    <t>Provedení izolace proti povrchové a podpovrchové tlakové vodě termoplasty  na ploše vodorovné V folií PVC lepenou</t>
  </si>
  <si>
    <t>-1539558626</t>
  </si>
  <si>
    <t>18</t>
  </si>
  <si>
    <t>28322091</t>
  </si>
  <si>
    <t>fólie hydroizolační proti zemní vlhkosti nad úrovní terénu mPVC (typ A) tl 0,8mm</t>
  </si>
  <si>
    <t>-1431792969</t>
  </si>
  <si>
    <t>281,76*1,1655 'Přepočtené koeficientem množství</t>
  </si>
  <si>
    <t>762</t>
  </si>
  <si>
    <t>Konstrukce tesařské</t>
  </si>
  <si>
    <t>19</t>
  </si>
  <si>
    <t>762522811</t>
  </si>
  <si>
    <t>Demontáž podlah  s polštáři z prken tl. do 32 mm</t>
  </si>
  <si>
    <t>-1276227563</t>
  </si>
  <si>
    <t>64,10*2</t>
  </si>
  <si>
    <t>160,16*2</t>
  </si>
  <si>
    <t>vše x2 ... podélné a příčné prkna roštu</t>
  </si>
  <si>
    <t>768</t>
  </si>
  <si>
    <t>20</t>
  </si>
  <si>
    <t>768311011</t>
  </si>
  <si>
    <t>Sloupky na badminton, inteiér, do podlahy, vč. pouzder</t>
  </si>
  <si>
    <t>sada</t>
  </si>
  <si>
    <t>116669856</t>
  </si>
  <si>
    <t>1,0</t>
  </si>
  <si>
    <t>797670005</t>
  </si>
  <si>
    <t>Kruhy cívkové - zavěšené na vazník</t>
  </si>
  <si>
    <t>kpl.</t>
  </si>
  <si>
    <t>-328845854</t>
  </si>
  <si>
    <t>P</t>
  </si>
  <si>
    <t>Poznámka k položce:_x000D_
odborná demontáž vč. lešení, obnovení syntet. nátěru vč. obroušení nátěru stávajícího, dodávka a upevnění 2ks nových stahovacích popruhů, agatonů, řemenů a kroužků, dodávka 2ks nových stahovacích konopných provazů, seřízení</t>
  </si>
  <si>
    <t>A,B,D.2 - tělocvična</t>
  </si>
  <si>
    <t>22</t>
  </si>
  <si>
    <t>797670007</t>
  </si>
  <si>
    <t>Šplhací konstrukce - tyče</t>
  </si>
  <si>
    <t>kpl</t>
  </si>
  <si>
    <t>-678922624</t>
  </si>
  <si>
    <t>Poznámka k položce:_x000D_
odborná demontáž vč. lešení, obnovení syntet. nátěru vč. obroušení nátěru stávajícího, dodávka a upevnění 4ks nových šplhacích tyčí vč. úpravy výšky a odborné zabudování 4ks podlahových patek po montáži nové podlahy, seřízení</t>
  </si>
  <si>
    <t>775</t>
  </si>
  <si>
    <t>Podlahy skládané</t>
  </si>
  <si>
    <t>23</t>
  </si>
  <si>
    <t>775511810</t>
  </si>
  <si>
    <t>Demontáž podlah vlysových  do suti s lištami přibíjených</t>
  </si>
  <si>
    <t>-1724552641</t>
  </si>
  <si>
    <t>A,B,D.1,D.6-předsálí</t>
  </si>
  <si>
    <t>A,B,D.1,D.6-tělocvična</t>
  </si>
  <si>
    <t>A,B,D.1,D.6-klubovna</t>
  </si>
  <si>
    <t>24</t>
  </si>
  <si>
    <t>775411810</t>
  </si>
  <si>
    <t>Demontáž soklíků nebo lišt dřevěných  do suti přibíjených</t>
  </si>
  <si>
    <t>m</t>
  </si>
  <si>
    <t>977609343</t>
  </si>
  <si>
    <t>91,50</t>
  </si>
  <si>
    <t>A,B,D.1,D.2,D.6</t>
  </si>
  <si>
    <t>25</t>
  </si>
  <si>
    <t>636624288</t>
  </si>
  <si>
    <t>D+M Pružný rošt trojitý, lepené profily</t>
  </si>
  <si>
    <t>1527831116</t>
  </si>
  <si>
    <t>26</t>
  </si>
  <si>
    <t>636624285</t>
  </si>
  <si>
    <t>D+M Pružný rošt jednoduchý, lepené profily</t>
  </si>
  <si>
    <t>-1785206843</t>
  </si>
  <si>
    <t>27</t>
  </si>
  <si>
    <t>636624289</t>
  </si>
  <si>
    <t>Mezerovitý záklop s osovou vzdáleností 220mm (pro VLD podlahy)</t>
  </si>
  <si>
    <t>-549795521</t>
  </si>
  <si>
    <t>28</t>
  </si>
  <si>
    <t>636624286</t>
  </si>
  <si>
    <t>D+M podlaha sportovní palubová - velkoplošné lepené dílce</t>
  </si>
  <si>
    <t>-556837687</t>
  </si>
  <si>
    <t>29</t>
  </si>
  <si>
    <t>775891010</t>
  </si>
  <si>
    <t>Soklová lišta provětrávací, š. 50mm, multiplex</t>
  </si>
  <si>
    <t>238800392</t>
  </si>
  <si>
    <t>A,B,D.3</t>
  </si>
  <si>
    <t>783</t>
  </si>
  <si>
    <t>Dokončovací práce - nátěry</t>
  </si>
  <si>
    <t>30</t>
  </si>
  <si>
    <t>783901201</t>
  </si>
  <si>
    <t>Příprava podkladu dřevěných podlah před provedením nátěrů broušení hrubé</t>
  </si>
  <si>
    <t>1115134547</t>
  </si>
  <si>
    <t>31</t>
  </si>
  <si>
    <t>783901203</t>
  </si>
  <si>
    <t>Příprava podkladu dřevěných podlah před provedením nátěrů broušení jemné</t>
  </si>
  <si>
    <t>-1655971480</t>
  </si>
  <si>
    <t>783901403</t>
  </si>
  <si>
    <t>Příprava podkladu dřevěných podlah před provedením nátěrů očištění vysátí</t>
  </si>
  <si>
    <t>1019002074</t>
  </si>
  <si>
    <t>33</t>
  </si>
  <si>
    <t>783943103</t>
  </si>
  <si>
    <t>Napouštěcí nátěr dřevěných podlah jednonásobný včetně broušení polyuretanový rozpouštědlový</t>
  </si>
  <si>
    <t>-1865428327</t>
  </si>
  <si>
    <t>34</t>
  </si>
  <si>
    <t>783947113</t>
  </si>
  <si>
    <t>Krycí (uzavírací) nátěr dřevěných podlah dvojnásobný polyuretanový rozpouštědlový</t>
  </si>
  <si>
    <t>82185027</t>
  </si>
  <si>
    <t>35</t>
  </si>
  <si>
    <t>783998211</t>
  </si>
  <si>
    <t>Lakovací nátěr podlah dřevěných Příplatek k cenám za provedení vodorovného značení (lajnování), šířky do 50 mm</t>
  </si>
  <si>
    <t>1186465260</t>
  </si>
  <si>
    <t>103,60</t>
  </si>
  <si>
    <t>A,B,D.5 - badminton</t>
  </si>
  <si>
    <t>16,80</t>
  </si>
  <si>
    <t>A,B,D.5 - florbal</t>
  </si>
  <si>
    <t>32*(3,1415*0,05*0,05)</t>
  </si>
  <si>
    <t>A,B,D.5 - cvičební značky</t>
  </si>
  <si>
    <t>784</t>
  </si>
  <si>
    <t>Dokončovací práce - malby a tapety</t>
  </si>
  <si>
    <t>36</t>
  </si>
  <si>
    <t>784121001</t>
  </si>
  <si>
    <t>Oškrabání malby v místnostech výšky do 3,80 m</t>
  </si>
  <si>
    <t>-108525735</t>
  </si>
  <si>
    <t>64,10+93,0</t>
  </si>
  <si>
    <t>57,50+87,0</t>
  </si>
  <si>
    <t>37</t>
  </si>
  <si>
    <t>784121005</t>
  </si>
  <si>
    <t>Oškrabání malby v místnostech výšky přes 5,00 m</t>
  </si>
  <si>
    <t>-1183808475</t>
  </si>
  <si>
    <t>160,0+313,0</t>
  </si>
  <si>
    <t>tělocvična vč. podia</t>
  </si>
  <si>
    <t>38</t>
  </si>
  <si>
    <t>784181101</t>
  </si>
  <si>
    <t>Penetrace podkladu jednonásobná základní akrylátová bezbarvá v místnostech výšky do 3,80 m</t>
  </si>
  <si>
    <t>937900678</t>
  </si>
  <si>
    <t>(64,10+93,0)*1,20</t>
  </si>
  <si>
    <t>(57,50+87,0)*1,20</t>
  </si>
  <si>
    <t>39</t>
  </si>
  <si>
    <t>784181105</t>
  </si>
  <si>
    <t>Penetrace podkladu jednonásobná základní akrylátová bezbarvá v místnostech výšky přes 5,00 m</t>
  </si>
  <si>
    <t>-836452287</t>
  </si>
  <si>
    <t>(160,0+313,0)*1,20</t>
  </si>
  <si>
    <t>40</t>
  </si>
  <si>
    <t>784221101</t>
  </si>
  <si>
    <t>Malby z malířských směsí otěruvzdorných za sucha dvojnásobné, bílé za sucha otěruvzdorné dobře v místnostech výšky do 3,80 m</t>
  </si>
  <si>
    <t>-1831488120</t>
  </si>
  <si>
    <t>41</t>
  </si>
  <si>
    <t>784221105</t>
  </si>
  <si>
    <t>Malby z malířských směsí otěruvzdorných za sucha dvojnásobné, bílé za sucha otěruvzdorné dobře v místnostech výšky přes 5,00 m</t>
  </si>
  <si>
    <t>-421387545</t>
  </si>
  <si>
    <t>HZS</t>
  </si>
  <si>
    <t>Hodinové zúčtovací sazby</t>
  </si>
  <si>
    <t>42</t>
  </si>
  <si>
    <t>HZS2122</t>
  </si>
  <si>
    <t>Hodinové zúčtovací sazby profesí PSV  provádění stavebních konstrukcí truhlář odborný</t>
  </si>
  <si>
    <t>hod</t>
  </si>
  <si>
    <t>512</t>
  </si>
  <si>
    <t>1450223680</t>
  </si>
  <si>
    <t>28,0</t>
  </si>
  <si>
    <t>práce s úpravou dveří - demontáž křídel dveří, odvoz na dílnu, úprava dle nové výšky podlahy, dovoz, navěšení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</si>
</sst>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0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2"/>
      <c r="AQ5" s="22"/>
      <c r="AR5" s="20"/>
      <c r="BE5" s="24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2" t="s">
        <v>17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2"/>
      <c r="AQ6" s="22"/>
      <c r="AR6" s="20"/>
      <c r="BE6" s="24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4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4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8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48"/>
      <c r="BS13" s="17" t="s">
        <v>6</v>
      </c>
    </row>
    <row r="14" spans="1:74" ht="12.75">
      <c r="B14" s="21"/>
      <c r="C14" s="22"/>
      <c r="D14" s="22"/>
      <c r="E14" s="253" t="s">
        <v>31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4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8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4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248"/>
      <c r="BS17" s="17" t="s">
        <v>36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8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4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8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8"/>
    </row>
    <row r="23" spans="1:71" s="1" customFormat="1" ht="16.5" customHeight="1">
      <c r="B23" s="21"/>
      <c r="C23" s="22"/>
      <c r="D23" s="22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2"/>
      <c r="AP23" s="22"/>
      <c r="AQ23" s="22"/>
      <c r="AR23" s="20"/>
      <c r="BE23" s="24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8"/>
    </row>
    <row r="26" spans="1:71" s="2" customFormat="1" ht="25.9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6">
        <f>ROUND(AG94,2)</f>
        <v>0</v>
      </c>
      <c r="AL26" s="257"/>
      <c r="AM26" s="257"/>
      <c r="AN26" s="257"/>
      <c r="AO26" s="257"/>
      <c r="AP26" s="36"/>
      <c r="AQ26" s="36"/>
      <c r="AR26" s="39"/>
      <c r="BE26" s="24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8" t="s">
        <v>40</v>
      </c>
      <c r="M28" s="258"/>
      <c r="N28" s="258"/>
      <c r="O28" s="258"/>
      <c r="P28" s="258"/>
      <c r="Q28" s="36"/>
      <c r="R28" s="36"/>
      <c r="S28" s="36"/>
      <c r="T28" s="36"/>
      <c r="U28" s="36"/>
      <c r="V28" s="36"/>
      <c r="W28" s="258" t="s">
        <v>41</v>
      </c>
      <c r="X28" s="258"/>
      <c r="Y28" s="258"/>
      <c r="Z28" s="258"/>
      <c r="AA28" s="258"/>
      <c r="AB28" s="258"/>
      <c r="AC28" s="258"/>
      <c r="AD28" s="258"/>
      <c r="AE28" s="258"/>
      <c r="AF28" s="36"/>
      <c r="AG28" s="36"/>
      <c r="AH28" s="36"/>
      <c r="AI28" s="36"/>
      <c r="AJ28" s="36"/>
      <c r="AK28" s="258" t="s">
        <v>42</v>
      </c>
      <c r="AL28" s="258"/>
      <c r="AM28" s="258"/>
      <c r="AN28" s="258"/>
      <c r="AO28" s="258"/>
      <c r="AP28" s="36"/>
      <c r="AQ28" s="36"/>
      <c r="AR28" s="39"/>
      <c r="BE28" s="248"/>
    </row>
    <row r="29" spans="1:71" s="3" customFormat="1" ht="14.45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261">
        <v>0.21</v>
      </c>
      <c r="M29" s="260"/>
      <c r="N29" s="260"/>
      <c r="O29" s="260"/>
      <c r="P29" s="260"/>
      <c r="Q29" s="41"/>
      <c r="R29" s="41"/>
      <c r="S29" s="41"/>
      <c r="T29" s="41"/>
      <c r="U29" s="41"/>
      <c r="V29" s="41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1"/>
      <c r="AG29" s="41"/>
      <c r="AH29" s="41"/>
      <c r="AI29" s="41"/>
      <c r="AJ29" s="41"/>
      <c r="AK29" s="259">
        <f>ROUND(AV94, 2)</f>
        <v>0</v>
      </c>
      <c r="AL29" s="260"/>
      <c r="AM29" s="260"/>
      <c r="AN29" s="260"/>
      <c r="AO29" s="260"/>
      <c r="AP29" s="41"/>
      <c r="AQ29" s="41"/>
      <c r="AR29" s="42"/>
      <c r="BE29" s="249"/>
    </row>
    <row r="30" spans="1:71" s="3" customFormat="1" ht="14.45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261">
        <v>0.15</v>
      </c>
      <c r="M30" s="260"/>
      <c r="N30" s="260"/>
      <c r="O30" s="260"/>
      <c r="P30" s="260"/>
      <c r="Q30" s="41"/>
      <c r="R30" s="41"/>
      <c r="S30" s="41"/>
      <c r="T30" s="41"/>
      <c r="U30" s="41"/>
      <c r="V30" s="41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1"/>
      <c r="AG30" s="41"/>
      <c r="AH30" s="41"/>
      <c r="AI30" s="41"/>
      <c r="AJ30" s="41"/>
      <c r="AK30" s="259">
        <f>ROUND(AW94, 2)</f>
        <v>0</v>
      </c>
      <c r="AL30" s="260"/>
      <c r="AM30" s="260"/>
      <c r="AN30" s="260"/>
      <c r="AO30" s="260"/>
      <c r="AP30" s="41"/>
      <c r="AQ30" s="41"/>
      <c r="AR30" s="42"/>
      <c r="BE30" s="249"/>
    </row>
    <row r="31" spans="1:71" s="3" customFormat="1" ht="14.45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261">
        <v>0.21</v>
      </c>
      <c r="M31" s="260"/>
      <c r="N31" s="260"/>
      <c r="O31" s="260"/>
      <c r="P31" s="260"/>
      <c r="Q31" s="41"/>
      <c r="R31" s="41"/>
      <c r="S31" s="41"/>
      <c r="T31" s="41"/>
      <c r="U31" s="41"/>
      <c r="V31" s="41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1"/>
      <c r="AG31" s="41"/>
      <c r="AH31" s="41"/>
      <c r="AI31" s="41"/>
      <c r="AJ31" s="41"/>
      <c r="AK31" s="259">
        <v>0</v>
      </c>
      <c r="AL31" s="260"/>
      <c r="AM31" s="260"/>
      <c r="AN31" s="260"/>
      <c r="AO31" s="260"/>
      <c r="AP31" s="41"/>
      <c r="AQ31" s="41"/>
      <c r="AR31" s="42"/>
      <c r="BE31" s="249"/>
    </row>
    <row r="32" spans="1:71" s="3" customFormat="1" ht="14.45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261">
        <v>0.15</v>
      </c>
      <c r="M32" s="260"/>
      <c r="N32" s="260"/>
      <c r="O32" s="260"/>
      <c r="P32" s="260"/>
      <c r="Q32" s="41"/>
      <c r="R32" s="41"/>
      <c r="S32" s="41"/>
      <c r="T32" s="41"/>
      <c r="U32" s="41"/>
      <c r="V32" s="41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1"/>
      <c r="AG32" s="41"/>
      <c r="AH32" s="41"/>
      <c r="AI32" s="41"/>
      <c r="AJ32" s="41"/>
      <c r="AK32" s="259">
        <v>0</v>
      </c>
      <c r="AL32" s="260"/>
      <c r="AM32" s="260"/>
      <c r="AN32" s="260"/>
      <c r="AO32" s="260"/>
      <c r="AP32" s="41"/>
      <c r="AQ32" s="41"/>
      <c r="AR32" s="42"/>
      <c r="BE32" s="249"/>
    </row>
    <row r="33" spans="1:57" s="3" customFormat="1" ht="14.45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261">
        <v>0</v>
      </c>
      <c r="M33" s="260"/>
      <c r="N33" s="260"/>
      <c r="O33" s="260"/>
      <c r="P33" s="260"/>
      <c r="Q33" s="41"/>
      <c r="R33" s="41"/>
      <c r="S33" s="41"/>
      <c r="T33" s="41"/>
      <c r="U33" s="41"/>
      <c r="V33" s="41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1"/>
      <c r="AG33" s="41"/>
      <c r="AH33" s="41"/>
      <c r="AI33" s="41"/>
      <c r="AJ33" s="41"/>
      <c r="AK33" s="259">
        <v>0</v>
      </c>
      <c r="AL33" s="260"/>
      <c r="AM33" s="260"/>
      <c r="AN33" s="260"/>
      <c r="AO33" s="260"/>
      <c r="AP33" s="41"/>
      <c r="AQ33" s="41"/>
      <c r="AR33" s="42"/>
      <c r="BE33" s="24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8"/>
    </row>
    <row r="35" spans="1:57" s="2" customFormat="1" ht="25.9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262" t="s">
        <v>51</v>
      </c>
      <c r="Y35" s="263"/>
      <c r="Z35" s="263"/>
      <c r="AA35" s="263"/>
      <c r="AB35" s="263"/>
      <c r="AC35" s="45"/>
      <c r="AD35" s="45"/>
      <c r="AE35" s="45"/>
      <c r="AF35" s="45"/>
      <c r="AG35" s="45"/>
      <c r="AH35" s="45"/>
      <c r="AI35" s="45"/>
      <c r="AJ35" s="45"/>
      <c r="AK35" s="264">
        <f>SUM(AK26:AK33)</f>
        <v>0</v>
      </c>
      <c r="AL35" s="263"/>
      <c r="AM35" s="263"/>
      <c r="AN35" s="263"/>
      <c r="AO35" s="26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53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54</v>
      </c>
      <c r="AI60" s="38"/>
      <c r="AJ60" s="38"/>
      <c r="AK60" s="38"/>
      <c r="AL60" s="38"/>
      <c r="AM60" s="52" t="s">
        <v>55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56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57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54</v>
      </c>
      <c r="AI75" s="38"/>
      <c r="AJ75" s="38"/>
      <c r="AK75" s="38"/>
      <c r="AL75" s="38"/>
      <c r="AM75" s="52" t="s">
        <v>55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5" customHeight="1">
      <c r="A82" s="34"/>
      <c r="B82" s="35"/>
      <c r="C82" s="23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11/2021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6" t="str">
        <f>K6</f>
        <v>REKONSTRUKCE PODLAHY TĚLOCVIČNY A PŘÍSÁLÍ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P85" s="63"/>
      <c r="AQ85" s="63"/>
      <c r="AR85" s="64"/>
    </row>
    <row r="86" spans="1:90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Sokol Záblatí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8" t="str">
        <f>IF(AN8= "","",AN8)</f>
        <v>13. 5. 2021</v>
      </c>
      <c r="AN87" s="268"/>
      <c r="AO87" s="36"/>
      <c r="AP87" s="36"/>
      <c r="AQ87" s="36"/>
      <c r="AR87" s="39"/>
      <c r="BE87" s="34"/>
    </row>
    <row r="88" spans="1:90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TJ Sokol Záblatí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69" t="str">
        <f>IF(E17="","",E17)</f>
        <v>Ing. Marek Papoušek</v>
      </c>
      <c r="AN89" s="270"/>
      <c r="AO89" s="270"/>
      <c r="AP89" s="270"/>
      <c r="AQ89" s="36"/>
      <c r="AR89" s="39"/>
      <c r="AS89" s="271" t="s">
        <v>59</v>
      </c>
      <c r="AT89" s="27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37</v>
      </c>
      <c r="AJ90" s="36"/>
      <c r="AK90" s="36"/>
      <c r="AL90" s="36"/>
      <c r="AM90" s="269" t="str">
        <f>IF(E20="","",E20)</f>
        <v>Ing. Marek Papoušek</v>
      </c>
      <c r="AN90" s="270"/>
      <c r="AO90" s="270"/>
      <c r="AP90" s="270"/>
      <c r="AQ90" s="36"/>
      <c r="AR90" s="39"/>
      <c r="AS90" s="273"/>
      <c r="AT90" s="27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5"/>
      <c r="AT91" s="27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77" t="s">
        <v>60</v>
      </c>
      <c r="D92" s="278"/>
      <c r="E92" s="278"/>
      <c r="F92" s="278"/>
      <c r="G92" s="278"/>
      <c r="H92" s="73"/>
      <c r="I92" s="279" t="s">
        <v>61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62</v>
      </c>
      <c r="AH92" s="278"/>
      <c r="AI92" s="278"/>
      <c r="AJ92" s="278"/>
      <c r="AK92" s="278"/>
      <c r="AL92" s="278"/>
      <c r="AM92" s="278"/>
      <c r="AN92" s="279" t="s">
        <v>63</v>
      </c>
      <c r="AO92" s="278"/>
      <c r="AP92" s="281"/>
      <c r="AQ92" s="74" t="s">
        <v>64</v>
      </c>
      <c r="AR92" s="39"/>
      <c r="AS92" s="75" t="s">
        <v>65</v>
      </c>
      <c r="AT92" s="76" t="s">
        <v>66</v>
      </c>
      <c r="AU92" s="76" t="s">
        <v>67</v>
      </c>
      <c r="AV92" s="76" t="s">
        <v>68</v>
      </c>
      <c r="AW92" s="76" t="s">
        <v>69</v>
      </c>
      <c r="AX92" s="76" t="s">
        <v>70</v>
      </c>
      <c r="AY92" s="76" t="s">
        <v>71</v>
      </c>
      <c r="AZ92" s="76" t="s">
        <v>72</v>
      </c>
      <c r="BA92" s="76" t="s">
        <v>73</v>
      </c>
      <c r="BB92" s="76" t="s">
        <v>74</v>
      </c>
      <c r="BC92" s="76" t="s">
        <v>75</v>
      </c>
      <c r="BD92" s="77" t="s">
        <v>76</v>
      </c>
      <c r="BE92" s="34"/>
    </row>
    <row r="93" spans="1:90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50000000000003" customHeight="1">
      <c r="B94" s="81"/>
      <c r="C94" s="82" t="s">
        <v>77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5">
        <f>ROUND(AG95,2)</f>
        <v>0</v>
      </c>
      <c r="AH94" s="285"/>
      <c r="AI94" s="285"/>
      <c r="AJ94" s="285"/>
      <c r="AK94" s="285"/>
      <c r="AL94" s="285"/>
      <c r="AM94" s="285"/>
      <c r="AN94" s="286">
        <f>SUM(AG94,AT94)</f>
        <v>0</v>
      </c>
      <c r="AO94" s="286"/>
      <c r="AP94" s="286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78</v>
      </c>
      <c r="BT94" s="91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0" s="7" customFormat="1" ht="24.75" customHeight="1">
      <c r="A95" s="92" t="s">
        <v>82</v>
      </c>
      <c r="B95" s="93"/>
      <c r="C95" s="94"/>
      <c r="D95" s="284" t="s">
        <v>14</v>
      </c>
      <c r="E95" s="284"/>
      <c r="F95" s="284"/>
      <c r="G95" s="284"/>
      <c r="H95" s="284"/>
      <c r="I95" s="95"/>
      <c r="J95" s="284" t="s">
        <v>17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'11-2021 - REKONSTRUKCE PO...'!J28</f>
        <v>0</v>
      </c>
      <c r="AH95" s="283"/>
      <c r="AI95" s="283"/>
      <c r="AJ95" s="283"/>
      <c r="AK95" s="283"/>
      <c r="AL95" s="283"/>
      <c r="AM95" s="283"/>
      <c r="AN95" s="282">
        <f>SUM(AG95,AT95)</f>
        <v>0</v>
      </c>
      <c r="AO95" s="283"/>
      <c r="AP95" s="283"/>
      <c r="AQ95" s="96" t="s">
        <v>83</v>
      </c>
      <c r="AR95" s="97"/>
      <c r="AS95" s="98">
        <v>0</v>
      </c>
      <c r="AT95" s="99">
        <f>ROUND(SUM(AV95:AW95),2)</f>
        <v>0</v>
      </c>
      <c r="AU95" s="100">
        <f>'11-2021 - REKONSTRUKCE PO...'!P127</f>
        <v>0</v>
      </c>
      <c r="AV95" s="99">
        <f>'11-2021 - REKONSTRUKCE PO...'!J31</f>
        <v>0</v>
      </c>
      <c r="AW95" s="99">
        <f>'11-2021 - REKONSTRUKCE PO...'!J32</f>
        <v>0</v>
      </c>
      <c r="AX95" s="99">
        <f>'11-2021 - REKONSTRUKCE PO...'!J33</f>
        <v>0</v>
      </c>
      <c r="AY95" s="99">
        <f>'11-2021 - REKONSTRUKCE PO...'!J34</f>
        <v>0</v>
      </c>
      <c r="AZ95" s="99">
        <f>'11-2021 - REKONSTRUKCE PO...'!F31</f>
        <v>0</v>
      </c>
      <c r="BA95" s="99">
        <f>'11-2021 - REKONSTRUKCE PO...'!F32</f>
        <v>0</v>
      </c>
      <c r="BB95" s="99">
        <f>'11-2021 - REKONSTRUKCE PO...'!F33</f>
        <v>0</v>
      </c>
      <c r="BC95" s="99">
        <f>'11-2021 - REKONSTRUKCE PO...'!F34</f>
        <v>0</v>
      </c>
      <c r="BD95" s="101">
        <f>'11-2021 - REKONSTRUKCE PO...'!F35</f>
        <v>0</v>
      </c>
      <c r="BT95" s="102" t="s">
        <v>84</v>
      </c>
      <c r="BU95" s="102" t="s">
        <v>85</v>
      </c>
      <c r="BV95" s="102" t="s">
        <v>80</v>
      </c>
      <c r="BW95" s="102" t="s">
        <v>5</v>
      </c>
      <c r="BX95" s="102" t="s">
        <v>81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nB/9shTWYSxrC1uPwKbLeB1VSm5dLY0ZN3fDlVSvqM2GylJXavWk57FvanfnYOUGMH1qBPLocz/xH3UeUJEPeQ==" saltValue="4L4u3r1Tc+Wt4bd5qZhoREZHg1ZL9PMTozJAQhQ08UyJ02i4D2cMcE6FauGffbSKxYGlxq/36d6ceeeg7rMuM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1-2021 - REKONSTRUKCE PO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86</v>
      </c>
    </row>
    <row r="4" spans="1:46" s="1" customFormat="1" ht="24.95" customHeight="1">
      <c r="B4" s="20"/>
      <c r="D4" s="105" t="s">
        <v>87</v>
      </c>
      <c r="L4" s="20"/>
      <c r="M4" s="106" t="s">
        <v>10</v>
      </c>
      <c r="AT4" s="17" t="s">
        <v>4</v>
      </c>
    </row>
    <row r="5" spans="1:46" s="1" customFormat="1" ht="6.95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288" t="s">
        <v>17</v>
      </c>
      <c r="F7" s="289"/>
      <c r="G7" s="289"/>
      <c r="H7" s="289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13. 5. 2021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">
        <v>26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">
        <v>27</v>
      </c>
      <c r="F13" s="34"/>
      <c r="G13" s="34"/>
      <c r="H13" s="34"/>
      <c r="I13" s="107" t="s">
        <v>28</v>
      </c>
      <c r="J13" s="108" t="s">
        <v>29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30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90" t="str">
        <f>'Rekapitulace stavby'!E14</f>
        <v>Vyplň údaj</v>
      </c>
      <c r="F16" s="291"/>
      <c r="G16" s="291"/>
      <c r="H16" s="291"/>
      <c r="I16" s="107" t="s">
        <v>28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32</v>
      </c>
      <c r="E18" s="34"/>
      <c r="F18" s="34"/>
      <c r="G18" s="34"/>
      <c r="H18" s="34"/>
      <c r="I18" s="107" t="s">
        <v>25</v>
      </c>
      <c r="J18" s="108" t="s">
        <v>33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">
        <v>34</v>
      </c>
      <c r="F19" s="34"/>
      <c r="G19" s="34"/>
      <c r="H19" s="34"/>
      <c r="I19" s="107" t="s">
        <v>28</v>
      </c>
      <c r="J19" s="108" t="s">
        <v>35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37</v>
      </c>
      <c r="E21" s="34"/>
      <c r="F21" s="34"/>
      <c r="G21" s="34"/>
      <c r="H21" s="34"/>
      <c r="I21" s="107" t="s">
        <v>25</v>
      </c>
      <c r="J21" s="108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">
        <v>34</v>
      </c>
      <c r="F22" s="34"/>
      <c r="G22" s="34"/>
      <c r="H22" s="34"/>
      <c r="I22" s="107" t="s">
        <v>28</v>
      </c>
      <c r="J22" s="108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38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292" t="s">
        <v>1</v>
      </c>
      <c r="F25" s="292"/>
      <c r="G25" s="292"/>
      <c r="H25" s="292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39</v>
      </c>
      <c r="E28" s="34"/>
      <c r="F28" s="34"/>
      <c r="G28" s="34"/>
      <c r="H28" s="34"/>
      <c r="I28" s="34"/>
      <c r="J28" s="115">
        <f>ROUND(J127,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6" t="s">
        <v>41</v>
      </c>
      <c r="G30" s="34"/>
      <c r="H30" s="34"/>
      <c r="I30" s="116" t="s">
        <v>40</v>
      </c>
      <c r="J30" s="116" t="s">
        <v>42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7" t="s">
        <v>43</v>
      </c>
      <c r="E31" s="107" t="s">
        <v>44</v>
      </c>
      <c r="F31" s="118">
        <f>ROUND((SUM(BE127:BE373)),  2)</f>
        <v>0</v>
      </c>
      <c r="G31" s="34"/>
      <c r="H31" s="34"/>
      <c r="I31" s="119">
        <v>0.21</v>
      </c>
      <c r="J31" s="118">
        <f>ROUND(((SUM(BE127:BE373))*I31),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7" t="s">
        <v>45</v>
      </c>
      <c r="F32" s="118">
        <f>ROUND((SUM(BF127:BF373)),  2)</f>
        <v>0</v>
      </c>
      <c r="G32" s="34"/>
      <c r="H32" s="34"/>
      <c r="I32" s="119">
        <v>0.15</v>
      </c>
      <c r="J32" s="118">
        <f>ROUND(((SUM(BF127:BF373))*I32),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7" t="s">
        <v>46</v>
      </c>
      <c r="F33" s="118">
        <f>ROUND((SUM(BG127:BG373)),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7" t="s">
        <v>47</v>
      </c>
      <c r="F34" s="118">
        <f>ROUND((SUM(BH127:BH373)),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48</v>
      </c>
      <c r="F35" s="118">
        <f>ROUND((SUM(BI127:BI373)),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49</v>
      </c>
      <c r="E37" s="122"/>
      <c r="F37" s="122"/>
      <c r="G37" s="123" t="s">
        <v>50</v>
      </c>
      <c r="H37" s="124" t="s">
        <v>51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7" t="s">
        <v>52</v>
      </c>
      <c r="E50" s="128"/>
      <c r="F50" s="128"/>
      <c r="G50" s="127" t="s">
        <v>53</v>
      </c>
      <c r="H50" s="128"/>
      <c r="I50" s="128"/>
      <c r="J50" s="128"/>
      <c r="K50" s="128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29" t="s">
        <v>54</v>
      </c>
      <c r="E61" s="130"/>
      <c r="F61" s="131" t="s">
        <v>55</v>
      </c>
      <c r="G61" s="129" t="s">
        <v>54</v>
      </c>
      <c r="H61" s="130"/>
      <c r="I61" s="130"/>
      <c r="J61" s="132" t="s">
        <v>55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7" t="s">
        <v>56</v>
      </c>
      <c r="E65" s="133"/>
      <c r="F65" s="133"/>
      <c r="G65" s="127" t="s">
        <v>57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29" t="s">
        <v>54</v>
      </c>
      <c r="E76" s="130"/>
      <c r="F76" s="131" t="s">
        <v>55</v>
      </c>
      <c r="G76" s="129" t="s">
        <v>54</v>
      </c>
      <c r="H76" s="130"/>
      <c r="I76" s="130"/>
      <c r="J76" s="132" t="s">
        <v>55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66" t="str">
        <f>E7</f>
        <v>REKONSTRUKCE PODLAHY TĚLOCVIČNY A PŘÍSÁLÍ</v>
      </c>
      <c r="F85" s="293"/>
      <c r="G85" s="293"/>
      <c r="H85" s="29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20</v>
      </c>
      <c r="D87" s="36"/>
      <c r="E87" s="36"/>
      <c r="F87" s="27" t="str">
        <f>F10</f>
        <v>Sokol Záblatí</v>
      </c>
      <c r="G87" s="36"/>
      <c r="H87" s="36"/>
      <c r="I87" s="29" t="s">
        <v>22</v>
      </c>
      <c r="J87" s="66" t="str">
        <f>IF(J10="","",J10)</f>
        <v>13. 5. 2021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5.2" customHeight="1">
      <c r="A89" s="34"/>
      <c r="B89" s="35"/>
      <c r="C89" s="29" t="s">
        <v>24</v>
      </c>
      <c r="D89" s="36"/>
      <c r="E89" s="36"/>
      <c r="F89" s="27" t="str">
        <f>E13</f>
        <v>TJ Sokol Záblatí</v>
      </c>
      <c r="G89" s="36"/>
      <c r="H89" s="36"/>
      <c r="I89" s="29" t="s">
        <v>32</v>
      </c>
      <c r="J89" s="32" t="str">
        <f>E19</f>
        <v>Ing. Marek Papoušek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2" customHeight="1">
      <c r="A90" s="34"/>
      <c r="B90" s="35"/>
      <c r="C90" s="29" t="s">
        <v>30</v>
      </c>
      <c r="D90" s="36"/>
      <c r="E90" s="36"/>
      <c r="F90" s="27" t="str">
        <f>IF(E16="","",E16)</f>
        <v>Vyplň údaj</v>
      </c>
      <c r="G90" s="36"/>
      <c r="H90" s="36"/>
      <c r="I90" s="29" t="s">
        <v>37</v>
      </c>
      <c r="J90" s="32" t="str">
        <f>E22</f>
        <v>Ing. Marek Papoušek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38" t="s">
        <v>89</v>
      </c>
      <c r="D92" s="139"/>
      <c r="E92" s="139"/>
      <c r="F92" s="139"/>
      <c r="G92" s="139"/>
      <c r="H92" s="139"/>
      <c r="I92" s="139"/>
      <c r="J92" s="140" t="s">
        <v>90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9" customHeight="1">
      <c r="A94" s="34"/>
      <c r="B94" s="35"/>
      <c r="C94" s="141" t="s">
        <v>91</v>
      </c>
      <c r="D94" s="36"/>
      <c r="E94" s="36"/>
      <c r="F94" s="36"/>
      <c r="G94" s="36"/>
      <c r="H94" s="36"/>
      <c r="I94" s="36"/>
      <c r="J94" s="84">
        <f>J127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92</v>
      </c>
    </row>
    <row r="95" spans="1:47" s="9" customFormat="1" ht="24.95" customHeight="1">
      <c r="B95" s="142"/>
      <c r="C95" s="143"/>
      <c r="D95" s="144" t="s">
        <v>93</v>
      </c>
      <c r="E95" s="145"/>
      <c r="F95" s="145"/>
      <c r="G95" s="145"/>
      <c r="H95" s="145"/>
      <c r="I95" s="145"/>
      <c r="J95" s="146">
        <f>J128</f>
        <v>0</v>
      </c>
      <c r="K95" s="143"/>
      <c r="L95" s="147"/>
    </row>
    <row r="96" spans="1:47" s="10" customFormat="1" ht="19.899999999999999" customHeight="1">
      <c r="B96" s="148"/>
      <c r="C96" s="149"/>
      <c r="D96" s="150" t="s">
        <v>94</v>
      </c>
      <c r="E96" s="151"/>
      <c r="F96" s="151"/>
      <c r="G96" s="151"/>
      <c r="H96" s="151"/>
      <c r="I96" s="151"/>
      <c r="J96" s="152">
        <f>J129</f>
        <v>0</v>
      </c>
      <c r="K96" s="149"/>
      <c r="L96" s="153"/>
    </row>
    <row r="97" spans="1:31" s="10" customFormat="1" ht="19.899999999999999" customHeight="1">
      <c r="B97" s="148"/>
      <c r="C97" s="149"/>
      <c r="D97" s="150" t="s">
        <v>95</v>
      </c>
      <c r="E97" s="151"/>
      <c r="F97" s="151"/>
      <c r="G97" s="151"/>
      <c r="H97" s="151"/>
      <c r="I97" s="151"/>
      <c r="J97" s="152">
        <f>J137</f>
        <v>0</v>
      </c>
      <c r="K97" s="149"/>
      <c r="L97" s="153"/>
    </row>
    <row r="98" spans="1:31" s="10" customFormat="1" ht="19.899999999999999" customHeight="1">
      <c r="B98" s="148"/>
      <c r="C98" s="149"/>
      <c r="D98" s="150" t="s">
        <v>96</v>
      </c>
      <c r="E98" s="151"/>
      <c r="F98" s="151"/>
      <c r="G98" s="151"/>
      <c r="H98" s="151"/>
      <c r="I98" s="151"/>
      <c r="J98" s="152">
        <f>J161</f>
        <v>0</v>
      </c>
      <c r="K98" s="149"/>
      <c r="L98" s="153"/>
    </row>
    <row r="99" spans="1:31" s="10" customFormat="1" ht="19.899999999999999" customHeight="1">
      <c r="B99" s="148"/>
      <c r="C99" s="149"/>
      <c r="D99" s="150" t="s">
        <v>97</v>
      </c>
      <c r="E99" s="151"/>
      <c r="F99" s="151"/>
      <c r="G99" s="151"/>
      <c r="H99" s="151"/>
      <c r="I99" s="151"/>
      <c r="J99" s="152">
        <f>J180</f>
        <v>0</v>
      </c>
      <c r="K99" s="149"/>
      <c r="L99" s="153"/>
    </row>
    <row r="100" spans="1:31" s="10" customFormat="1" ht="19.899999999999999" customHeight="1">
      <c r="B100" s="148"/>
      <c r="C100" s="149"/>
      <c r="D100" s="150" t="s">
        <v>98</v>
      </c>
      <c r="E100" s="151"/>
      <c r="F100" s="151"/>
      <c r="G100" s="151"/>
      <c r="H100" s="151"/>
      <c r="I100" s="151"/>
      <c r="J100" s="152">
        <f>J181</f>
        <v>0</v>
      </c>
      <c r="K100" s="149"/>
      <c r="L100" s="153"/>
    </row>
    <row r="101" spans="1:31" s="10" customFormat="1" ht="19.899999999999999" customHeight="1">
      <c r="B101" s="148"/>
      <c r="C101" s="149"/>
      <c r="D101" s="150" t="s">
        <v>99</v>
      </c>
      <c r="E101" s="151"/>
      <c r="F101" s="151"/>
      <c r="G101" s="151"/>
      <c r="H101" s="151"/>
      <c r="I101" s="151"/>
      <c r="J101" s="152">
        <f>J196</f>
        <v>0</v>
      </c>
      <c r="K101" s="149"/>
      <c r="L101" s="153"/>
    </row>
    <row r="102" spans="1:31" s="9" customFormat="1" ht="24.95" customHeight="1">
      <c r="B102" s="142"/>
      <c r="C102" s="143"/>
      <c r="D102" s="144" t="s">
        <v>100</v>
      </c>
      <c r="E102" s="145"/>
      <c r="F102" s="145"/>
      <c r="G102" s="145"/>
      <c r="H102" s="145"/>
      <c r="I102" s="145"/>
      <c r="J102" s="146">
        <f>J222</f>
        <v>0</v>
      </c>
      <c r="K102" s="143"/>
      <c r="L102" s="147"/>
    </row>
    <row r="103" spans="1:31" s="10" customFormat="1" ht="19.899999999999999" customHeight="1">
      <c r="B103" s="148"/>
      <c r="C103" s="149"/>
      <c r="D103" s="150" t="s">
        <v>101</v>
      </c>
      <c r="E103" s="151"/>
      <c r="F103" s="151"/>
      <c r="G103" s="151"/>
      <c r="H103" s="151"/>
      <c r="I103" s="151"/>
      <c r="J103" s="152">
        <f>J223</f>
        <v>0</v>
      </c>
      <c r="K103" s="149"/>
      <c r="L103" s="153"/>
    </row>
    <row r="104" spans="1:31" s="10" customFormat="1" ht="19.899999999999999" customHeight="1">
      <c r="B104" s="148"/>
      <c r="C104" s="149"/>
      <c r="D104" s="150" t="s">
        <v>102</v>
      </c>
      <c r="E104" s="151"/>
      <c r="F104" s="151"/>
      <c r="G104" s="151"/>
      <c r="H104" s="151"/>
      <c r="I104" s="151"/>
      <c r="J104" s="152">
        <f>J234</f>
        <v>0</v>
      </c>
      <c r="K104" s="149"/>
      <c r="L104" s="153"/>
    </row>
    <row r="105" spans="1:31" s="10" customFormat="1" ht="19.899999999999999" customHeight="1">
      <c r="B105" s="148"/>
      <c r="C105" s="149"/>
      <c r="D105" s="150" t="s">
        <v>103</v>
      </c>
      <c r="E105" s="151"/>
      <c r="F105" s="151"/>
      <c r="G105" s="151"/>
      <c r="H105" s="151"/>
      <c r="I105" s="151"/>
      <c r="J105" s="152">
        <f>J242</f>
        <v>0</v>
      </c>
      <c r="K105" s="149"/>
      <c r="L105" s="153"/>
    </row>
    <row r="106" spans="1:31" s="10" customFormat="1" ht="19.899999999999999" customHeight="1">
      <c r="B106" s="148"/>
      <c r="C106" s="149"/>
      <c r="D106" s="150" t="s">
        <v>104</v>
      </c>
      <c r="E106" s="151"/>
      <c r="F106" s="151"/>
      <c r="G106" s="151"/>
      <c r="H106" s="151"/>
      <c r="I106" s="151"/>
      <c r="J106" s="152">
        <f>J253</f>
        <v>0</v>
      </c>
      <c r="K106" s="149"/>
      <c r="L106" s="153"/>
    </row>
    <row r="107" spans="1:31" s="10" customFormat="1" ht="19.899999999999999" customHeight="1">
      <c r="B107" s="148"/>
      <c r="C107" s="149"/>
      <c r="D107" s="150" t="s">
        <v>105</v>
      </c>
      <c r="E107" s="151"/>
      <c r="F107" s="151"/>
      <c r="G107" s="151"/>
      <c r="H107" s="151"/>
      <c r="I107" s="151"/>
      <c r="J107" s="152">
        <f>J293</f>
        <v>0</v>
      </c>
      <c r="K107" s="149"/>
      <c r="L107" s="153"/>
    </row>
    <row r="108" spans="1:31" s="10" customFormat="1" ht="19.899999999999999" customHeight="1">
      <c r="B108" s="148"/>
      <c r="C108" s="149"/>
      <c r="D108" s="150" t="s">
        <v>106</v>
      </c>
      <c r="E108" s="151"/>
      <c r="F108" s="151"/>
      <c r="G108" s="151"/>
      <c r="H108" s="151"/>
      <c r="I108" s="151"/>
      <c r="J108" s="152">
        <f>J342</f>
        <v>0</v>
      </c>
      <c r="K108" s="149"/>
      <c r="L108" s="153"/>
    </row>
    <row r="109" spans="1:31" s="9" customFormat="1" ht="24.95" customHeight="1">
      <c r="B109" s="142"/>
      <c r="C109" s="143"/>
      <c r="D109" s="144" t="s">
        <v>107</v>
      </c>
      <c r="E109" s="145"/>
      <c r="F109" s="145"/>
      <c r="G109" s="145"/>
      <c r="H109" s="145"/>
      <c r="I109" s="145"/>
      <c r="J109" s="146">
        <f>J370</f>
        <v>0</v>
      </c>
      <c r="K109" s="143"/>
      <c r="L109" s="147"/>
    </row>
    <row r="110" spans="1:31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63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24.95" customHeight="1">
      <c r="A116" s="34"/>
      <c r="B116" s="35"/>
      <c r="C116" s="23" t="s">
        <v>108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6" t="str">
        <f>E7</f>
        <v>REKONSTRUKCE PODLAHY TĚLOCVIČNY A PŘÍSÁLÍ</v>
      </c>
      <c r="F119" s="293"/>
      <c r="G119" s="293"/>
      <c r="H119" s="293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F10</f>
        <v>Sokol Záblatí</v>
      </c>
      <c r="G121" s="36"/>
      <c r="H121" s="36"/>
      <c r="I121" s="29" t="s">
        <v>22</v>
      </c>
      <c r="J121" s="66" t="str">
        <f>IF(J10="","",J10)</f>
        <v>13. 5. 2021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E13</f>
        <v>TJ Sokol Záblatí</v>
      </c>
      <c r="G123" s="36"/>
      <c r="H123" s="36"/>
      <c r="I123" s="29" t="s">
        <v>32</v>
      </c>
      <c r="J123" s="32" t="str">
        <f>E19</f>
        <v>Ing. Marek Papoušek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IF(E16="","",E16)</f>
        <v>Vyplň údaj</v>
      </c>
      <c r="G124" s="36"/>
      <c r="H124" s="36"/>
      <c r="I124" s="29" t="s">
        <v>37</v>
      </c>
      <c r="J124" s="32" t="str">
        <f>E22</f>
        <v>Ing. Marek Papoušek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54"/>
      <c r="B126" s="155"/>
      <c r="C126" s="156" t="s">
        <v>109</v>
      </c>
      <c r="D126" s="157" t="s">
        <v>64</v>
      </c>
      <c r="E126" s="157" t="s">
        <v>60</v>
      </c>
      <c r="F126" s="157" t="s">
        <v>61</v>
      </c>
      <c r="G126" s="157" t="s">
        <v>110</v>
      </c>
      <c r="H126" s="157" t="s">
        <v>111</v>
      </c>
      <c r="I126" s="157" t="s">
        <v>112</v>
      </c>
      <c r="J126" s="158" t="s">
        <v>90</v>
      </c>
      <c r="K126" s="159" t="s">
        <v>113</v>
      </c>
      <c r="L126" s="160"/>
      <c r="M126" s="75" t="s">
        <v>1</v>
      </c>
      <c r="N126" s="76" t="s">
        <v>43</v>
      </c>
      <c r="O126" s="76" t="s">
        <v>114</v>
      </c>
      <c r="P126" s="76" t="s">
        <v>115</v>
      </c>
      <c r="Q126" s="76" t="s">
        <v>116</v>
      </c>
      <c r="R126" s="76" t="s">
        <v>117</v>
      </c>
      <c r="S126" s="76" t="s">
        <v>118</v>
      </c>
      <c r="T126" s="77" t="s">
        <v>119</v>
      </c>
      <c r="U126" s="154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/>
    </row>
    <row r="127" spans="1:63" s="2" customFormat="1" ht="22.9" customHeight="1">
      <c r="A127" s="34"/>
      <c r="B127" s="35"/>
      <c r="C127" s="82" t="s">
        <v>120</v>
      </c>
      <c r="D127" s="36"/>
      <c r="E127" s="36"/>
      <c r="F127" s="36"/>
      <c r="G127" s="36"/>
      <c r="H127" s="36"/>
      <c r="I127" s="36"/>
      <c r="J127" s="161">
        <f>BK127</f>
        <v>0</v>
      </c>
      <c r="K127" s="36"/>
      <c r="L127" s="39"/>
      <c r="M127" s="78"/>
      <c r="N127" s="162"/>
      <c r="O127" s="79"/>
      <c r="P127" s="163">
        <f>P128+P222+P370</f>
        <v>0</v>
      </c>
      <c r="Q127" s="79"/>
      <c r="R127" s="163">
        <f>R128+R222+R370</f>
        <v>69.488434879999986</v>
      </c>
      <c r="S127" s="79"/>
      <c r="T127" s="164">
        <f>T128+T222+T370</f>
        <v>12.631385999999999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78</v>
      </c>
      <c r="AU127" s="17" t="s">
        <v>92</v>
      </c>
      <c r="BK127" s="165">
        <f>BK128+BK222+BK370</f>
        <v>0</v>
      </c>
    </row>
    <row r="128" spans="1:63" s="12" customFormat="1" ht="25.9" customHeight="1">
      <c r="B128" s="166"/>
      <c r="C128" s="167"/>
      <c r="D128" s="168" t="s">
        <v>78</v>
      </c>
      <c r="E128" s="169" t="s">
        <v>121</v>
      </c>
      <c r="F128" s="169" t="s">
        <v>122</v>
      </c>
      <c r="G128" s="167"/>
      <c r="H128" s="167"/>
      <c r="I128" s="170"/>
      <c r="J128" s="171">
        <f>BK128</f>
        <v>0</v>
      </c>
      <c r="K128" s="167"/>
      <c r="L128" s="172"/>
      <c r="M128" s="173"/>
      <c r="N128" s="174"/>
      <c r="O128" s="174"/>
      <c r="P128" s="175">
        <f>P129+P137+P161+P180+P181+P196</f>
        <v>0</v>
      </c>
      <c r="Q128" s="174"/>
      <c r="R128" s="175">
        <f>R129+R137+R161+R180+R181+R196</f>
        <v>67.723766239999989</v>
      </c>
      <c r="S128" s="174"/>
      <c r="T128" s="176">
        <f>T129+T137+T161+T180+T181+T196</f>
        <v>0</v>
      </c>
      <c r="AR128" s="177" t="s">
        <v>84</v>
      </c>
      <c r="AT128" s="178" t="s">
        <v>78</v>
      </c>
      <c r="AU128" s="178" t="s">
        <v>79</v>
      </c>
      <c r="AY128" s="177" t="s">
        <v>123</v>
      </c>
      <c r="BK128" s="179">
        <f>BK129+BK137+BK161+BK180+BK181+BK196</f>
        <v>0</v>
      </c>
    </row>
    <row r="129" spans="1:65" s="12" customFormat="1" ht="22.9" customHeight="1">
      <c r="B129" s="166"/>
      <c r="C129" s="167"/>
      <c r="D129" s="168" t="s">
        <v>78</v>
      </c>
      <c r="E129" s="180" t="s">
        <v>84</v>
      </c>
      <c r="F129" s="180" t="s">
        <v>124</v>
      </c>
      <c r="G129" s="167"/>
      <c r="H129" s="167"/>
      <c r="I129" s="170"/>
      <c r="J129" s="181">
        <f>BK129</f>
        <v>0</v>
      </c>
      <c r="K129" s="167"/>
      <c r="L129" s="172"/>
      <c r="M129" s="173"/>
      <c r="N129" s="174"/>
      <c r="O129" s="174"/>
      <c r="P129" s="175">
        <f>SUM(P130:P136)</f>
        <v>0</v>
      </c>
      <c r="Q129" s="174"/>
      <c r="R129" s="175">
        <f>SUM(R130:R136)</f>
        <v>0</v>
      </c>
      <c r="S129" s="174"/>
      <c r="T129" s="176">
        <f>SUM(T130:T136)</f>
        <v>0</v>
      </c>
      <c r="AR129" s="177" t="s">
        <v>84</v>
      </c>
      <c r="AT129" s="178" t="s">
        <v>78</v>
      </c>
      <c r="AU129" s="178" t="s">
        <v>84</v>
      </c>
      <c r="AY129" s="177" t="s">
        <v>123</v>
      </c>
      <c r="BK129" s="179">
        <f>SUM(BK130:BK136)</f>
        <v>0</v>
      </c>
    </row>
    <row r="130" spans="1:65" s="2" customFormat="1" ht="44.25" customHeight="1">
      <c r="A130" s="34"/>
      <c r="B130" s="35"/>
      <c r="C130" s="182" t="s">
        <v>84</v>
      </c>
      <c r="D130" s="182" t="s">
        <v>125</v>
      </c>
      <c r="E130" s="183" t="s">
        <v>126</v>
      </c>
      <c r="F130" s="184" t="s">
        <v>127</v>
      </c>
      <c r="G130" s="185" t="s">
        <v>128</v>
      </c>
      <c r="H130" s="186">
        <v>42.609000000000002</v>
      </c>
      <c r="I130" s="187"/>
      <c r="J130" s="188">
        <f>ROUND(I130*H130,2)</f>
        <v>0</v>
      </c>
      <c r="K130" s="189"/>
      <c r="L130" s="39"/>
      <c r="M130" s="190" t="s">
        <v>1</v>
      </c>
      <c r="N130" s="191" t="s">
        <v>44</v>
      </c>
      <c r="O130" s="71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4" t="s">
        <v>129</v>
      </c>
      <c r="AT130" s="194" t="s">
        <v>125</v>
      </c>
      <c r="AU130" s="194" t="s">
        <v>86</v>
      </c>
      <c r="AY130" s="17" t="s">
        <v>123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7" t="s">
        <v>84</v>
      </c>
      <c r="BK130" s="195">
        <f>ROUND(I130*H130,2)</f>
        <v>0</v>
      </c>
      <c r="BL130" s="17" t="s">
        <v>129</v>
      </c>
      <c r="BM130" s="194" t="s">
        <v>130</v>
      </c>
    </row>
    <row r="131" spans="1:65" s="13" customFormat="1" ht="11.25">
      <c r="B131" s="196"/>
      <c r="C131" s="197"/>
      <c r="D131" s="198" t="s">
        <v>131</v>
      </c>
      <c r="E131" s="199" t="s">
        <v>1</v>
      </c>
      <c r="F131" s="200" t="s">
        <v>132</v>
      </c>
      <c r="G131" s="197"/>
      <c r="H131" s="201">
        <v>12.179</v>
      </c>
      <c r="I131" s="202"/>
      <c r="J131" s="197"/>
      <c r="K131" s="197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131</v>
      </c>
      <c r="AU131" s="207" t="s">
        <v>86</v>
      </c>
      <c r="AV131" s="13" t="s">
        <v>86</v>
      </c>
      <c r="AW131" s="13" t="s">
        <v>36</v>
      </c>
      <c r="AX131" s="13" t="s">
        <v>79</v>
      </c>
      <c r="AY131" s="207" t="s">
        <v>123</v>
      </c>
    </row>
    <row r="132" spans="1:65" s="14" customFormat="1" ht="11.25">
      <c r="B132" s="208"/>
      <c r="C132" s="209"/>
      <c r="D132" s="198" t="s">
        <v>131</v>
      </c>
      <c r="E132" s="210" t="s">
        <v>1</v>
      </c>
      <c r="F132" s="211" t="s">
        <v>133</v>
      </c>
      <c r="G132" s="209"/>
      <c r="H132" s="210" t="s">
        <v>1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131</v>
      </c>
      <c r="AU132" s="217" t="s">
        <v>86</v>
      </c>
      <c r="AV132" s="14" t="s">
        <v>84</v>
      </c>
      <c r="AW132" s="14" t="s">
        <v>36</v>
      </c>
      <c r="AX132" s="14" t="s">
        <v>79</v>
      </c>
      <c r="AY132" s="217" t="s">
        <v>123</v>
      </c>
    </row>
    <row r="133" spans="1:65" s="13" customFormat="1" ht="11.25">
      <c r="B133" s="196"/>
      <c r="C133" s="197"/>
      <c r="D133" s="198" t="s">
        <v>131</v>
      </c>
      <c r="E133" s="199" t="s">
        <v>1</v>
      </c>
      <c r="F133" s="200" t="s">
        <v>134</v>
      </c>
      <c r="G133" s="197"/>
      <c r="H133" s="201">
        <v>30.43</v>
      </c>
      <c r="I133" s="202"/>
      <c r="J133" s="197"/>
      <c r="K133" s="197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131</v>
      </c>
      <c r="AU133" s="207" t="s">
        <v>86</v>
      </c>
      <c r="AV133" s="13" t="s">
        <v>86</v>
      </c>
      <c r="AW133" s="13" t="s">
        <v>36</v>
      </c>
      <c r="AX133" s="13" t="s">
        <v>79</v>
      </c>
      <c r="AY133" s="207" t="s">
        <v>123</v>
      </c>
    </row>
    <row r="134" spans="1:65" s="14" customFormat="1" ht="11.25">
      <c r="B134" s="208"/>
      <c r="C134" s="209"/>
      <c r="D134" s="198" t="s">
        <v>131</v>
      </c>
      <c r="E134" s="210" t="s">
        <v>1</v>
      </c>
      <c r="F134" s="211" t="s">
        <v>135</v>
      </c>
      <c r="G134" s="209"/>
      <c r="H134" s="210" t="s">
        <v>1</v>
      </c>
      <c r="I134" s="212"/>
      <c r="J134" s="209"/>
      <c r="K134" s="209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131</v>
      </c>
      <c r="AU134" s="217" t="s">
        <v>86</v>
      </c>
      <c r="AV134" s="14" t="s">
        <v>84</v>
      </c>
      <c r="AW134" s="14" t="s">
        <v>36</v>
      </c>
      <c r="AX134" s="14" t="s">
        <v>79</v>
      </c>
      <c r="AY134" s="217" t="s">
        <v>123</v>
      </c>
    </row>
    <row r="135" spans="1:65" s="14" customFormat="1" ht="11.25">
      <c r="B135" s="208"/>
      <c r="C135" s="209"/>
      <c r="D135" s="198" t="s">
        <v>131</v>
      </c>
      <c r="E135" s="210" t="s">
        <v>1</v>
      </c>
      <c r="F135" s="211" t="s">
        <v>136</v>
      </c>
      <c r="G135" s="209"/>
      <c r="H135" s="210" t="s">
        <v>1</v>
      </c>
      <c r="I135" s="212"/>
      <c r="J135" s="209"/>
      <c r="K135" s="209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131</v>
      </c>
      <c r="AU135" s="217" t="s">
        <v>86</v>
      </c>
      <c r="AV135" s="14" t="s">
        <v>84</v>
      </c>
      <c r="AW135" s="14" t="s">
        <v>36</v>
      </c>
      <c r="AX135" s="14" t="s">
        <v>79</v>
      </c>
      <c r="AY135" s="217" t="s">
        <v>123</v>
      </c>
    </row>
    <row r="136" spans="1:65" s="15" customFormat="1" ht="11.25">
      <c r="B136" s="218"/>
      <c r="C136" s="219"/>
      <c r="D136" s="198" t="s">
        <v>131</v>
      </c>
      <c r="E136" s="220" t="s">
        <v>1</v>
      </c>
      <c r="F136" s="221" t="s">
        <v>137</v>
      </c>
      <c r="G136" s="219"/>
      <c r="H136" s="222">
        <v>42.609000000000002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131</v>
      </c>
      <c r="AU136" s="228" t="s">
        <v>86</v>
      </c>
      <c r="AV136" s="15" t="s">
        <v>129</v>
      </c>
      <c r="AW136" s="15" t="s">
        <v>36</v>
      </c>
      <c r="AX136" s="15" t="s">
        <v>84</v>
      </c>
      <c r="AY136" s="228" t="s">
        <v>123</v>
      </c>
    </row>
    <row r="137" spans="1:65" s="12" customFormat="1" ht="22.9" customHeight="1">
      <c r="B137" s="166"/>
      <c r="C137" s="167"/>
      <c r="D137" s="168" t="s">
        <v>78</v>
      </c>
      <c r="E137" s="180" t="s">
        <v>86</v>
      </c>
      <c r="F137" s="180" t="s">
        <v>138</v>
      </c>
      <c r="G137" s="167"/>
      <c r="H137" s="167"/>
      <c r="I137" s="170"/>
      <c r="J137" s="181">
        <f>BK137</f>
        <v>0</v>
      </c>
      <c r="K137" s="167"/>
      <c r="L137" s="172"/>
      <c r="M137" s="173"/>
      <c r="N137" s="174"/>
      <c r="O137" s="174"/>
      <c r="P137" s="175">
        <f>SUM(P138:P160)</f>
        <v>0</v>
      </c>
      <c r="Q137" s="174"/>
      <c r="R137" s="175">
        <f>SUM(R138:R160)</f>
        <v>67.312519839999993</v>
      </c>
      <c r="S137" s="174"/>
      <c r="T137" s="176">
        <f>SUM(T138:T160)</f>
        <v>0</v>
      </c>
      <c r="AR137" s="177" t="s">
        <v>84</v>
      </c>
      <c r="AT137" s="178" t="s">
        <v>78</v>
      </c>
      <c r="AU137" s="178" t="s">
        <v>84</v>
      </c>
      <c r="AY137" s="177" t="s">
        <v>123</v>
      </c>
      <c r="BK137" s="179">
        <f>SUM(BK138:BK160)</f>
        <v>0</v>
      </c>
    </row>
    <row r="138" spans="1:65" s="2" customFormat="1" ht="33" customHeight="1">
      <c r="A138" s="34"/>
      <c r="B138" s="35"/>
      <c r="C138" s="182" t="s">
        <v>86</v>
      </c>
      <c r="D138" s="182" t="s">
        <v>125</v>
      </c>
      <c r="E138" s="183" t="s">
        <v>139</v>
      </c>
      <c r="F138" s="184" t="s">
        <v>140</v>
      </c>
      <c r="G138" s="185" t="s">
        <v>128</v>
      </c>
      <c r="H138" s="186">
        <v>26.911000000000001</v>
      </c>
      <c r="I138" s="187"/>
      <c r="J138" s="188">
        <f>ROUND(I138*H138,2)</f>
        <v>0</v>
      </c>
      <c r="K138" s="189"/>
      <c r="L138" s="39"/>
      <c r="M138" s="190" t="s">
        <v>1</v>
      </c>
      <c r="N138" s="191" t="s">
        <v>44</v>
      </c>
      <c r="O138" s="71"/>
      <c r="P138" s="192">
        <f>O138*H138</f>
        <v>0</v>
      </c>
      <c r="Q138" s="192">
        <v>2.45329</v>
      </c>
      <c r="R138" s="192">
        <f>Q138*H138</f>
        <v>66.020487189999997</v>
      </c>
      <c r="S138" s="192">
        <v>0</v>
      </c>
      <c r="T138" s="19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4" t="s">
        <v>129</v>
      </c>
      <c r="AT138" s="194" t="s">
        <v>125</v>
      </c>
      <c r="AU138" s="194" t="s">
        <v>86</v>
      </c>
      <c r="AY138" s="17" t="s">
        <v>123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7" t="s">
        <v>84</v>
      </c>
      <c r="BK138" s="195">
        <f>ROUND(I138*H138,2)</f>
        <v>0</v>
      </c>
      <c r="BL138" s="17" t="s">
        <v>129</v>
      </c>
      <c r="BM138" s="194" t="s">
        <v>141</v>
      </c>
    </row>
    <row r="139" spans="1:65" s="13" customFormat="1" ht="11.25">
      <c r="B139" s="196"/>
      <c r="C139" s="197"/>
      <c r="D139" s="198" t="s">
        <v>131</v>
      </c>
      <c r="E139" s="199" t="s">
        <v>1</v>
      </c>
      <c r="F139" s="200" t="s">
        <v>142</v>
      </c>
      <c r="G139" s="197"/>
      <c r="H139" s="201">
        <v>7.6920000000000002</v>
      </c>
      <c r="I139" s="202"/>
      <c r="J139" s="197"/>
      <c r="K139" s="197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131</v>
      </c>
      <c r="AU139" s="207" t="s">
        <v>86</v>
      </c>
      <c r="AV139" s="13" t="s">
        <v>86</v>
      </c>
      <c r="AW139" s="13" t="s">
        <v>36</v>
      </c>
      <c r="AX139" s="13" t="s">
        <v>79</v>
      </c>
      <c r="AY139" s="207" t="s">
        <v>123</v>
      </c>
    </row>
    <row r="140" spans="1:65" s="14" customFormat="1" ht="11.25">
      <c r="B140" s="208"/>
      <c r="C140" s="209"/>
      <c r="D140" s="198" t="s">
        <v>131</v>
      </c>
      <c r="E140" s="210" t="s">
        <v>1</v>
      </c>
      <c r="F140" s="211" t="s">
        <v>143</v>
      </c>
      <c r="G140" s="209"/>
      <c r="H140" s="210" t="s">
        <v>1</v>
      </c>
      <c r="I140" s="212"/>
      <c r="J140" s="209"/>
      <c r="K140" s="209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131</v>
      </c>
      <c r="AU140" s="217" t="s">
        <v>86</v>
      </c>
      <c r="AV140" s="14" t="s">
        <v>84</v>
      </c>
      <c r="AW140" s="14" t="s">
        <v>36</v>
      </c>
      <c r="AX140" s="14" t="s">
        <v>79</v>
      </c>
      <c r="AY140" s="217" t="s">
        <v>123</v>
      </c>
    </row>
    <row r="141" spans="1:65" s="13" customFormat="1" ht="11.25">
      <c r="B141" s="196"/>
      <c r="C141" s="197"/>
      <c r="D141" s="198" t="s">
        <v>131</v>
      </c>
      <c r="E141" s="199" t="s">
        <v>1</v>
      </c>
      <c r="F141" s="200" t="s">
        <v>144</v>
      </c>
      <c r="G141" s="197"/>
      <c r="H141" s="201">
        <v>19.219000000000001</v>
      </c>
      <c r="I141" s="202"/>
      <c r="J141" s="197"/>
      <c r="K141" s="197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131</v>
      </c>
      <c r="AU141" s="207" t="s">
        <v>86</v>
      </c>
      <c r="AV141" s="13" t="s">
        <v>86</v>
      </c>
      <c r="AW141" s="13" t="s">
        <v>36</v>
      </c>
      <c r="AX141" s="13" t="s">
        <v>79</v>
      </c>
      <c r="AY141" s="207" t="s">
        <v>123</v>
      </c>
    </row>
    <row r="142" spans="1:65" s="14" customFormat="1" ht="11.25">
      <c r="B142" s="208"/>
      <c r="C142" s="209"/>
      <c r="D142" s="198" t="s">
        <v>131</v>
      </c>
      <c r="E142" s="210" t="s">
        <v>1</v>
      </c>
      <c r="F142" s="211" t="s">
        <v>145</v>
      </c>
      <c r="G142" s="209"/>
      <c r="H142" s="210" t="s">
        <v>1</v>
      </c>
      <c r="I142" s="212"/>
      <c r="J142" s="209"/>
      <c r="K142" s="209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131</v>
      </c>
      <c r="AU142" s="217" t="s">
        <v>86</v>
      </c>
      <c r="AV142" s="14" t="s">
        <v>84</v>
      </c>
      <c r="AW142" s="14" t="s">
        <v>36</v>
      </c>
      <c r="AX142" s="14" t="s">
        <v>79</v>
      </c>
      <c r="AY142" s="217" t="s">
        <v>123</v>
      </c>
    </row>
    <row r="143" spans="1:65" s="15" customFormat="1" ht="11.25">
      <c r="B143" s="218"/>
      <c r="C143" s="219"/>
      <c r="D143" s="198" t="s">
        <v>131</v>
      </c>
      <c r="E143" s="220" t="s">
        <v>1</v>
      </c>
      <c r="F143" s="221" t="s">
        <v>137</v>
      </c>
      <c r="G143" s="219"/>
      <c r="H143" s="222">
        <v>26.911000000000001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131</v>
      </c>
      <c r="AU143" s="228" t="s">
        <v>86</v>
      </c>
      <c r="AV143" s="15" t="s">
        <v>129</v>
      </c>
      <c r="AW143" s="15" t="s">
        <v>36</v>
      </c>
      <c r="AX143" s="15" t="s">
        <v>84</v>
      </c>
      <c r="AY143" s="228" t="s">
        <v>123</v>
      </c>
    </row>
    <row r="144" spans="1:65" s="2" customFormat="1" ht="21.75" customHeight="1">
      <c r="A144" s="34"/>
      <c r="B144" s="35"/>
      <c r="C144" s="182" t="s">
        <v>146</v>
      </c>
      <c r="D144" s="182" t="s">
        <v>125</v>
      </c>
      <c r="E144" s="183" t="s">
        <v>147</v>
      </c>
      <c r="F144" s="184" t="s">
        <v>148</v>
      </c>
      <c r="G144" s="185" t="s">
        <v>149</v>
      </c>
      <c r="H144" s="186">
        <v>1.095</v>
      </c>
      <c r="I144" s="187"/>
      <c r="J144" s="188">
        <f>ROUND(I144*H144,2)</f>
        <v>0</v>
      </c>
      <c r="K144" s="189"/>
      <c r="L144" s="39"/>
      <c r="M144" s="190" t="s">
        <v>1</v>
      </c>
      <c r="N144" s="191" t="s">
        <v>44</v>
      </c>
      <c r="O144" s="71"/>
      <c r="P144" s="192">
        <f>O144*H144</f>
        <v>0</v>
      </c>
      <c r="Q144" s="192">
        <v>1.06277</v>
      </c>
      <c r="R144" s="192">
        <f>Q144*H144</f>
        <v>1.1637331499999999</v>
      </c>
      <c r="S144" s="192">
        <v>0</v>
      </c>
      <c r="T144" s="19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4" t="s">
        <v>129</v>
      </c>
      <c r="AT144" s="194" t="s">
        <v>125</v>
      </c>
      <c r="AU144" s="194" t="s">
        <v>86</v>
      </c>
      <c r="AY144" s="17" t="s">
        <v>123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7" t="s">
        <v>84</v>
      </c>
      <c r="BK144" s="195">
        <f>ROUND(I144*H144,2)</f>
        <v>0</v>
      </c>
      <c r="BL144" s="17" t="s">
        <v>129</v>
      </c>
      <c r="BM144" s="194" t="s">
        <v>150</v>
      </c>
    </row>
    <row r="145" spans="1:65" s="13" customFormat="1" ht="11.25">
      <c r="B145" s="196"/>
      <c r="C145" s="197"/>
      <c r="D145" s="198" t="s">
        <v>131</v>
      </c>
      <c r="E145" s="199" t="s">
        <v>1</v>
      </c>
      <c r="F145" s="200" t="s">
        <v>151</v>
      </c>
      <c r="G145" s="197"/>
      <c r="H145" s="201">
        <v>0.313</v>
      </c>
      <c r="I145" s="202"/>
      <c r="J145" s="197"/>
      <c r="K145" s="197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131</v>
      </c>
      <c r="AU145" s="207" t="s">
        <v>86</v>
      </c>
      <c r="AV145" s="13" t="s">
        <v>86</v>
      </c>
      <c r="AW145" s="13" t="s">
        <v>36</v>
      </c>
      <c r="AX145" s="13" t="s">
        <v>79</v>
      </c>
      <c r="AY145" s="207" t="s">
        <v>123</v>
      </c>
    </row>
    <row r="146" spans="1:65" s="14" customFormat="1" ht="11.25">
      <c r="B146" s="208"/>
      <c r="C146" s="209"/>
      <c r="D146" s="198" t="s">
        <v>131</v>
      </c>
      <c r="E146" s="210" t="s">
        <v>1</v>
      </c>
      <c r="F146" s="211" t="s">
        <v>152</v>
      </c>
      <c r="G146" s="209"/>
      <c r="H146" s="210" t="s">
        <v>1</v>
      </c>
      <c r="I146" s="212"/>
      <c r="J146" s="209"/>
      <c r="K146" s="209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131</v>
      </c>
      <c r="AU146" s="217" t="s">
        <v>86</v>
      </c>
      <c r="AV146" s="14" t="s">
        <v>84</v>
      </c>
      <c r="AW146" s="14" t="s">
        <v>36</v>
      </c>
      <c r="AX146" s="14" t="s">
        <v>79</v>
      </c>
      <c r="AY146" s="217" t="s">
        <v>123</v>
      </c>
    </row>
    <row r="147" spans="1:65" s="13" customFormat="1" ht="11.25">
      <c r="B147" s="196"/>
      <c r="C147" s="197"/>
      <c r="D147" s="198" t="s">
        <v>131</v>
      </c>
      <c r="E147" s="199" t="s">
        <v>1</v>
      </c>
      <c r="F147" s="200" t="s">
        <v>153</v>
      </c>
      <c r="G147" s="197"/>
      <c r="H147" s="201">
        <v>0.78200000000000003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131</v>
      </c>
      <c r="AU147" s="207" t="s">
        <v>86</v>
      </c>
      <c r="AV147" s="13" t="s">
        <v>86</v>
      </c>
      <c r="AW147" s="13" t="s">
        <v>36</v>
      </c>
      <c r="AX147" s="13" t="s">
        <v>79</v>
      </c>
      <c r="AY147" s="207" t="s">
        <v>123</v>
      </c>
    </row>
    <row r="148" spans="1:65" s="14" customFormat="1" ht="11.25">
      <c r="B148" s="208"/>
      <c r="C148" s="209"/>
      <c r="D148" s="198" t="s">
        <v>131</v>
      </c>
      <c r="E148" s="210" t="s">
        <v>1</v>
      </c>
      <c r="F148" s="211" t="s">
        <v>154</v>
      </c>
      <c r="G148" s="209"/>
      <c r="H148" s="210" t="s">
        <v>1</v>
      </c>
      <c r="I148" s="212"/>
      <c r="J148" s="209"/>
      <c r="K148" s="209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131</v>
      </c>
      <c r="AU148" s="217" t="s">
        <v>86</v>
      </c>
      <c r="AV148" s="14" t="s">
        <v>84</v>
      </c>
      <c r="AW148" s="14" t="s">
        <v>36</v>
      </c>
      <c r="AX148" s="14" t="s">
        <v>79</v>
      </c>
      <c r="AY148" s="217" t="s">
        <v>123</v>
      </c>
    </row>
    <row r="149" spans="1:65" s="15" customFormat="1" ht="11.25">
      <c r="B149" s="218"/>
      <c r="C149" s="219"/>
      <c r="D149" s="198" t="s">
        <v>131</v>
      </c>
      <c r="E149" s="220" t="s">
        <v>1</v>
      </c>
      <c r="F149" s="221" t="s">
        <v>137</v>
      </c>
      <c r="G149" s="219"/>
      <c r="H149" s="222">
        <v>1.095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131</v>
      </c>
      <c r="AU149" s="228" t="s">
        <v>86</v>
      </c>
      <c r="AV149" s="15" t="s">
        <v>129</v>
      </c>
      <c r="AW149" s="15" t="s">
        <v>36</v>
      </c>
      <c r="AX149" s="15" t="s">
        <v>84</v>
      </c>
      <c r="AY149" s="228" t="s">
        <v>123</v>
      </c>
    </row>
    <row r="150" spans="1:65" s="2" customFormat="1" ht="33" customHeight="1">
      <c r="A150" s="34"/>
      <c r="B150" s="35"/>
      <c r="C150" s="182" t="s">
        <v>129</v>
      </c>
      <c r="D150" s="182" t="s">
        <v>125</v>
      </c>
      <c r="E150" s="183" t="s">
        <v>155</v>
      </c>
      <c r="F150" s="184" t="s">
        <v>156</v>
      </c>
      <c r="G150" s="185" t="s">
        <v>157</v>
      </c>
      <c r="H150" s="186">
        <v>281.76</v>
      </c>
      <c r="I150" s="187"/>
      <c r="J150" s="188">
        <f>ROUND(I150*H150,2)</f>
        <v>0</v>
      </c>
      <c r="K150" s="189"/>
      <c r="L150" s="39"/>
      <c r="M150" s="190" t="s">
        <v>1</v>
      </c>
      <c r="N150" s="191" t="s">
        <v>44</v>
      </c>
      <c r="O150" s="71"/>
      <c r="P150" s="192">
        <f>O150*H150</f>
        <v>0</v>
      </c>
      <c r="Q150" s="192">
        <v>1E-4</v>
      </c>
      <c r="R150" s="192">
        <f>Q150*H150</f>
        <v>2.8176E-2</v>
      </c>
      <c r="S150" s="192">
        <v>0</v>
      </c>
      <c r="T150" s="19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4" t="s">
        <v>158</v>
      </c>
      <c r="AT150" s="194" t="s">
        <v>125</v>
      </c>
      <c r="AU150" s="194" t="s">
        <v>86</v>
      </c>
      <c r="AY150" s="17" t="s">
        <v>123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84</v>
      </c>
      <c r="BK150" s="195">
        <f>ROUND(I150*H150,2)</f>
        <v>0</v>
      </c>
      <c r="BL150" s="17" t="s">
        <v>158</v>
      </c>
      <c r="BM150" s="194" t="s">
        <v>159</v>
      </c>
    </row>
    <row r="151" spans="1:65" s="13" customFormat="1" ht="11.25">
      <c r="B151" s="196"/>
      <c r="C151" s="197"/>
      <c r="D151" s="198" t="s">
        <v>131</v>
      </c>
      <c r="E151" s="199" t="s">
        <v>1</v>
      </c>
      <c r="F151" s="200" t="s">
        <v>160</v>
      </c>
      <c r="G151" s="197"/>
      <c r="H151" s="201">
        <v>64.099999999999994</v>
      </c>
      <c r="I151" s="202"/>
      <c r="J151" s="197"/>
      <c r="K151" s="197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131</v>
      </c>
      <c r="AU151" s="207" t="s">
        <v>86</v>
      </c>
      <c r="AV151" s="13" t="s">
        <v>86</v>
      </c>
      <c r="AW151" s="13" t="s">
        <v>36</v>
      </c>
      <c r="AX151" s="13" t="s">
        <v>79</v>
      </c>
      <c r="AY151" s="207" t="s">
        <v>123</v>
      </c>
    </row>
    <row r="152" spans="1:65" s="14" customFormat="1" ht="11.25">
      <c r="B152" s="208"/>
      <c r="C152" s="209"/>
      <c r="D152" s="198" t="s">
        <v>131</v>
      </c>
      <c r="E152" s="210" t="s">
        <v>1</v>
      </c>
      <c r="F152" s="211" t="s">
        <v>143</v>
      </c>
      <c r="G152" s="209"/>
      <c r="H152" s="210" t="s">
        <v>1</v>
      </c>
      <c r="I152" s="212"/>
      <c r="J152" s="209"/>
      <c r="K152" s="209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131</v>
      </c>
      <c r="AU152" s="217" t="s">
        <v>86</v>
      </c>
      <c r="AV152" s="14" t="s">
        <v>84</v>
      </c>
      <c r="AW152" s="14" t="s">
        <v>36</v>
      </c>
      <c r="AX152" s="14" t="s">
        <v>79</v>
      </c>
      <c r="AY152" s="217" t="s">
        <v>123</v>
      </c>
    </row>
    <row r="153" spans="1:65" s="13" customFormat="1" ht="11.25">
      <c r="B153" s="196"/>
      <c r="C153" s="197"/>
      <c r="D153" s="198" t="s">
        <v>131</v>
      </c>
      <c r="E153" s="199" t="s">
        <v>1</v>
      </c>
      <c r="F153" s="200" t="s">
        <v>161</v>
      </c>
      <c r="G153" s="197"/>
      <c r="H153" s="201">
        <v>160.16</v>
      </c>
      <c r="I153" s="202"/>
      <c r="J153" s="197"/>
      <c r="K153" s="197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131</v>
      </c>
      <c r="AU153" s="207" t="s">
        <v>86</v>
      </c>
      <c r="AV153" s="13" t="s">
        <v>86</v>
      </c>
      <c r="AW153" s="13" t="s">
        <v>36</v>
      </c>
      <c r="AX153" s="13" t="s">
        <v>79</v>
      </c>
      <c r="AY153" s="207" t="s">
        <v>123</v>
      </c>
    </row>
    <row r="154" spans="1:65" s="14" customFormat="1" ht="11.25">
      <c r="B154" s="208"/>
      <c r="C154" s="209"/>
      <c r="D154" s="198" t="s">
        <v>131</v>
      </c>
      <c r="E154" s="210" t="s">
        <v>1</v>
      </c>
      <c r="F154" s="211" t="s">
        <v>145</v>
      </c>
      <c r="G154" s="209"/>
      <c r="H154" s="210" t="s">
        <v>1</v>
      </c>
      <c r="I154" s="212"/>
      <c r="J154" s="209"/>
      <c r="K154" s="209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131</v>
      </c>
      <c r="AU154" s="217" t="s">
        <v>86</v>
      </c>
      <c r="AV154" s="14" t="s">
        <v>84</v>
      </c>
      <c r="AW154" s="14" t="s">
        <v>36</v>
      </c>
      <c r="AX154" s="14" t="s">
        <v>79</v>
      </c>
      <c r="AY154" s="217" t="s">
        <v>123</v>
      </c>
    </row>
    <row r="155" spans="1:65" s="13" customFormat="1" ht="11.25">
      <c r="B155" s="196"/>
      <c r="C155" s="197"/>
      <c r="D155" s="198" t="s">
        <v>131</v>
      </c>
      <c r="E155" s="199" t="s">
        <v>1</v>
      </c>
      <c r="F155" s="200" t="s">
        <v>162</v>
      </c>
      <c r="G155" s="197"/>
      <c r="H155" s="201">
        <v>57.5</v>
      </c>
      <c r="I155" s="202"/>
      <c r="J155" s="197"/>
      <c r="K155" s="197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131</v>
      </c>
      <c r="AU155" s="207" t="s">
        <v>86</v>
      </c>
      <c r="AV155" s="13" t="s">
        <v>86</v>
      </c>
      <c r="AW155" s="13" t="s">
        <v>36</v>
      </c>
      <c r="AX155" s="13" t="s">
        <v>79</v>
      </c>
      <c r="AY155" s="207" t="s">
        <v>123</v>
      </c>
    </row>
    <row r="156" spans="1:65" s="14" customFormat="1" ht="11.25">
      <c r="B156" s="208"/>
      <c r="C156" s="209"/>
      <c r="D156" s="198" t="s">
        <v>131</v>
      </c>
      <c r="E156" s="210" t="s">
        <v>1</v>
      </c>
      <c r="F156" s="211" t="s">
        <v>163</v>
      </c>
      <c r="G156" s="209"/>
      <c r="H156" s="210" t="s">
        <v>1</v>
      </c>
      <c r="I156" s="212"/>
      <c r="J156" s="209"/>
      <c r="K156" s="209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131</v>
      </c>
      <c r="AU156" s="217" t="s">
        <v>86</v>
      </c>
      <c r="AV156" s="14" t="s">
        <v>84</v>
      </c>
      <c r="AW156" s="14" t="s">
        <v>36</v>
      </c>
      <c r="AX156" s="14" t="s">
        <v>79</v>
      </c>
      <c r="AY156" s="217" t="s">
        <v>123</v>
      </c>
    </row>
    <row r="157" spans="1:65" s="14" customFormat="1" ht="11.25">
      <c r="B157" s="208"/>
      <c r="C157" s="209"/>
      <c r="D157" s="198" t="s">
        <v>131</v>
      </c>
      <c r="E157" s="210" t="s">
        <v>1</v>
      </c>
      <c r="F157" s="211" t="s">
        <v>164</v>
      </c>
      <c r="G157" s="209"/>
      <c r="H157" s="210" t="s">
        <v>1</v>
      </c>
      <c r="I157" s="212"/>
      <c r="J157" s="209"/>
      <c r="K157" s="209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131</v>
      </c>
      <c r="AU157" s="217" t="s">
        <v>86</v>
      </c>
      <c r="AV157" s="14" t="s">
        <v>84</v>
      </c>
      <c r="AW157" s="14" t="s">
        <v>36</v>
      </c>
      <c r="AX157" s="14" t="s">
        <v>79</v>
      </c>
      <c r="AY157" s="217" t="s">
        <v>123</v>
      </c>
    </row>
    <row r="158" spans="1:65" s="15" customFormat="1" ht="11.25">
      <c r="B158" s="218"/>
      <c r="C158" s="219"/>
      <c r="D158" s="198" t="s">
        <v>131</v>
      </c>
      <c r="E158" s="220" t="s">
        <v>1</v>
      </c>
      <c r="F158" s="221" t="s">
        <v>137</v>
      </c>
      <c r="G158" s="219"/>
      <c r="H158" s="222">
        <v>281.76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131</v>
      </c>
      <c r="AU158" s="228" t="s">
        <v>86</v>
      </c>
      <c r="AV158" s="15" t="s">
        <v>129</v>
      </c>
      <c r="AW158" s="15" t="s">
        <v>36</v>
      </c>
      <c r="AX158" s="15" t="s">
        <v>84</v>
      </c>
      <c r="AY158" s="228" t="s">
        <v>123</v>
      </c>
    </row>
    <row r="159" spans="1:65" s="2" customFormat="1" ht="21.75" customHeight="1">
      <c r="A159" s="34"/>
      <c r="B159" s="35"/>
      <c r="C159" s="229" t="s">
        <v>165</v>
      </c>
      <c r="D159" s="229" t="s">
        <v>166</v>
      </c>
      <c r="E159" s="230" t="s">
        <v>167</v>
      </c>
      <c r="F159" s="231" t="s">
        <v>168</v>
      </c>
      <c r="G159" s="232" t="s">
        <v>157</v>
      </c>
      <c r="H159" s="233">
        <v>333.745</v>
      </c>
      <c r="I159" s="234"/>
      <c r="J159" s="235">
        <f>ROUND(I159*H159,2)</f>
        <v>0</v>
      </c>
      <c r="K159" s="236"/>
      <c r="L159" s="237"/>
      <c r="M159" s="238" t="s">
        <v>1</v>
      </c>
      <c r="N159" s="239" t="s">
        <v>44</v>
      </c>
      <c r="O159" s="71"/>
      <c r="P159" s="192">
        <f>O159*H159</f>
        <v>0</v>
      </c>
      <c r="Q159" s="192">
        <v>2.9999999999999997E-4</v>
      </c>
      <c r="R159" s="192">
        <f>Q159*H159</f>
        <v>0.10012349999999999</v>
      </c>
      <c r="S159" s="192">
        <v>0</v>
      </c>
      <c r="T159" s="19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4" t="s">
        <v>169</v>
      </c>
      <c r="AT159" s="194" t="s">
        <v>166</v>
      </c>
      <c r="AU159" s="194" t="s">
        <v>86</v>
      </c>
      <c r="AY159" s="17" t="s">
        <v>123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7" t="s">
        <v>84</v>
      </c>
      <c r="BK159" s="195">
        <f>ROUND(I159*H159,2)</f>
        <v>0</v>
      </c>
      <c r="BL159" s="17" t="s">
        <v>158</v>
      </c>
      <c r="BM159" s="194" t="s">
        <v>170</v>
      </c>
    </row>
    <row r="160" spans="1:65" s="13" customFormat="1" ht="11.25">
      <c r="B160" s="196"/>
      <c r="C160" s="197"/>
      <c r="D160" s="198" t="s">
        <v>131</v>
      </c>
      <c r="E160" s="197"/>
      <c r="F160" s="200" t="s">
        <v>171</v>
      </c>
      <c r="G160" s="197"/>
      <c r="H160" s="201">
        <v>333.745</v>
      </c>
      <c r="I160" s="202"/>
      <c r="J160" s="197"/>
      <c r="K160" s="197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131</v>
      </c>
      <c r="AU160" s="207" t="s">
        <v>86</v>
      </c>
      <c r="AV160" s="13" t="s">
        <v>86</v>
      </c>
      <c r="AW160" s="13" t="s">
        <v>4</v>
      </c>
      <c r="AX160" s="13" t="s">
        <v>84</v>
      </c>
      <c r="AY160" s="207" t="s">
        <v>123</v>
      </c>
    </row>
    <row r="161" spans="1:65" s="12" customFormat="1" ht="22.9" customHeight="1">
      <c r="B161" s="166"/>
      <c r="C161" s="167"/>
      <c r="D161" s="168" t="s">
        <v>78</v>
      </c>
      <c r="E161" s="180" t="s">
        <v>172</v>
      </c>
      <c r="F161" s="180" t="s">
        <v>173</v>
      </c>
      <c r="G161" s="167"/>
      <c r="H161" s="167"/>
      <c r="I161" s="170"/>
      <c r="J161" s="181">
        <f>BK161</f>
        <v>0</v>
      </c>
      <c r="K161" s="167"/>
      <c r="L161" s="172"/>
      <c r="M161" s="173"/>
      <c r="N161" s="174"/>
      <c r="O161" s="174"/>
      <c r="P161" s="175">
        <f>SUM(P162:P179)</f>
        <v>0</v>
      </c>
      <c r="Q161" s="174"/>
      <c r="R161" s="175">
        <f>SUM(R162:R179)</f>
        <v>0.399976</v>
      </c>
      <c r="S161" s="174"/>
      <c r="T161" s="176">
        <f>SUM(T162:T179)</f>
        <v>0</v>
      </c>
      <c r="AR161" s="177" t="s">
        <v>84</v>
      </c>
      <c r="AT161" s="178" t="s">
        <v>78</v>
      </c>
      <c r="AU161" s="178" t="s">
        <v>84</v>
      </c>
      <c r="AY161" s="177" t="s">
        <v>123</v>
      </c>
      <c r="BK161" s="179">
        <f>SUM(BK162:BK179)</f>
        <v>0</v>
      </c>
    </row>
    <row r="162" spans="1:65" s="2" customFormat="1" ht="33" customHeight="1">
      <c r="A162" s="34"/>
      <c r="B162" s="35"/>
      <c r="C162" s="182" t="s">
        <v>172</v>
      </c>
      <c r="D162" s="182" t="s">
        <v>125</v>
      </c>
      <c r="E162" s="183" t="s">
        <v>174</v>
      </c>
      <c r="F162" s="184" t="s">
        <v>175</v>
      </c>
      <c r="G162" s="185" t="s">
        <v>157</v>
      </c>
      <c r="H162" s="186">
        <v>28.16</v>
      </c>
      <c r="I162" s="187"/>
      <c r="J162" s="188">
        <f>ROUND(I162*H162,2)</f>
        <v>0</v>
      </c>
      <c r="K162" s="189"/>
      <c r="L162" s="39"/>
      <c r="M162" s="190" t="s">
        <v>1</v>
      </c>
      <c r="N162" s="191" t="s">
        <v>44</v>
      </c>
      <c r="O162" s="71"/>
      <c r="P162" s="192">
        <f>O162*H162</f>
        <v>0</v>
      </c>
      <c r="Q162" s="192">
        <v>5.1000000000000004E-3</v>
      </c>
      <c r="R162" s="192">
        <f>Q162*H162</f>
        <v>0.14361600000000002</v>
      </c>
      <c r="S162" s="192">
        <v>0</v>
      </c>
      <c r="T162" s="19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4" t="s">
        <v>129</v>
      </c>
      <c r="AT162" s="194" t="s">
        <v>125</v>
      </c>
      <c r="AU162" s="194" t="s">
        <v>86</v>
      </c>
      <c r="AY162" s="17" t="s">
        <v>123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7" t="s">
        <v>84</v>
      </c>
      <c r="BK162" s="195">
        <f>ROUND(I162*H162,2)</f>
        <v>0</v>
      </c>
      <c r="BL162" s="17" t="s">
        <v>129</v>
      </c>
      <c r="BM162" s="194" t="s">
        <v>176</v>
      </c>
    </row>
    <row r="163" spans="1:65" s="13" customFormat="1" ht="11.25">
      <c r="B163" s="196"/>
      <c r="C163" s="197"/>
      <c r="D163" s="198" t="s">
        <v>131</v>
      </c>
      <c r="E163" s="199" t="s">
        <v>1</v>
      </c>
      <c r="F163" s="200" t="s">
        <v>160</v>
      </c>
      <c r="G163" s="197"/>
      <c r="H163" s="201">
        <v>64.099999999999994</v>
      </c>
      <c r="I163" s="202"/>
      <c r="J163" s="197"/>
      <c r="K163" s="197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131</v>
      </c>
      <c r="AU163" s="207" t="s">
        <v>86</v>
      </c>
      <c r="AV163" s="13" t="s">
        <v>86</v>
      </c>
      <c r="AW163" s="13" t="s">
        <v>36</v>
      </c>
      <c r="AX163" s="13" t="s">
        <v>79</v>
      </c>
      <c r="AY163" s="207" t="s">
        <v>123</v>
      </c>
    </row>
    <row r="164" spans="1:65" s="14" customFormat="1" ht="11.25">
      <c r="B164" s="208"/>
      <c r="C164" s="209"/>
      <c r="D164" s="198" t="s">
        <v>131</v>
      </c>
      <c r="E164" s="210" t="s">
        <v>1</v>
      </c>
      <c r="F164" s="211" t="s">
        <v>177</v>
      </c>
      <c r="G164" s="209"/>
      <c r="H164" s="210" t="s">
        <v>1</v>
      </c>
      <c r="I164" s="212"/>
      <c r="J164" s="209"/>
      <c r="K164" s="209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131</v>
      </c>
      <c r="AU164" s="217" t="s">
        <v>86</v>
      </c>
      <c r="AV164" s="14" t="s">
        <v>84</v>
      </c>
      <c r="AW164" s="14" t="s">
        <v>36</v>
      </c>
      <c r="AX164" s="14" t="s">
        <v>79</v>
      </c>
      <c r="AY164" s="217" t="s">
        <v>123</v>
      </c>
    </row>
    <row r="165" spans="1:65" s="13" customFormat="1" ht="11.25">
      <c r="B165" s="196"/>
      <c r="C165" s="197"/>
      <c r="D165" s="198" t="s">
        <v>131</v>
      </c>
      <c r="E165" s="199" t="s">
        <v>1</v>
      </c>
      <c r="F165" s="200" t="s">
        <v>178</v>
      </c>
      <c r="G165" s="197"/>
      <c r="H165" s="201">
        <v>160</v>
      </c>
      <c r="I165" s="202"/>
      <c r="J165" s="197"/>
      <c r="K165" s="197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131</v>
      </c>
      <c r="AU165" s="207" t="s">
        <v>86</v>
      </c>
      <c r="AV165" s="13" t="s">
        <v>86</v>
      </c>
      <c r="AW165" s="13" t="s">
        <v>36</v>
      </c>
      <c r="AX165" s="13" t="s">
        <v>79</v>
      </c>
      <c r="AY165" s="207" t="s">
        <v>123</v>
      </c>
    </row>
    <row r="166" spans="1:65" s="14" customFormat="1" ht="11.25">
      <c r="B166" s="208"/>
      <c r="C166" s="209"/>
      <c r="D166" s="198" t="s">
        <v>131</v>
      </c>
      <c r="E166" s="210" t="s">
        <v>1</v>
      </c>
      <c r="F166" s="211" t="s">
        <v>179</v>
      </c>
      <c r="G166" s="209"/>
      <c r="H166" s="210" t="s">
        <v>1</v>
      </c>
      <c r="I166" s="212"/>
      <c r="J166" s="209"/>
      <c r="K166" s="209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131</v>
      </c>
      <c r="AU166" s="217" t="s">
        <v>86</v>
      </c>
      <c r="AV166" s="14" t="s">
        <v>84</v>
      </c>
      <c r="AW166" s="14" t="s">
        <v>36</v>
      </c>
      <c r="AX166" s="14" t="s">
        <v>79</v>
      </c>
      <c r="AY166" s="217" t="s">
        <v>123</v>
      </c>
    </row>
    <row r="167" spans="1:65" s="13" customFormat="1" ht="11.25">
      <c r="B167" s="196"/>
      <c r="C167" s="197"/>
      <c r="D167" s="198" t="s">
        <v>131</v>
      </c>
      <c r="E167" s="199" t="s">
        <v>1</v>
      </c>
      <c r="F167" s="200" t="s">
        <v>162</v>
      </c>
      <c r="G167" s="197"/>
      <c r="H167" s="201">
        <v>57.5</v>
      </c>
      <c r="I167" s="202"/>
      <c r="J167" s="197"/>
      <c r="K167" s="197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131</v>
      </c>
      <c r="AU167" s="207" t="s">
        <v>86</v>
      </c>
      <c r="AV167" s="13" t="s">
        <v>86</v>
      </c>
      <c r="AW167" s="13" t="s">
        <v>36</v>
      </c>
      <c r="AX167" s="13" t="s">
        <v>79</v>
      </c>
      <c r="AY167" s="207" t="s">
        <v>123</v>
      </c>
    </row>
    <row r="168" spans="1:65" s="14" customFormat="1" ht="11.25">
      <c r="B168" s="208"/>
      <c r="C168" s="209"/>
      <c r="D168" s="198" t="s">
        <v>131</v>
      </c>
      <c r="E168" s="210" t="s">
        <v>1</v>
      </c>
      <c r="F168" s="211" t="s">
        <v>180</v>
      </c>
      <c r="G168" s="209"/>
      <c r="H168" s="210" t="s">
        <v>1</v>
      </c>
      <c r="I168" s="212"/>
      <c r="J168" s="209"/>
      <c r="K168" s="209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131</v>
      </c>
      <c r="AU168" s="217" t="s">
        <v>86</v>
      </c>
      <c r="AV168" s="14" t="s">
        <v>84</v>
      </c>
      <c r="AW168" s="14" t="s">
        <v>36</v>
      </c>
      <c r="AX168" s="14" t="s">
        <v>79</v>
      </c>
      <c r="AY168" s="217" t="s">
        <v>123</v>
      </c>
    </row>
    <row r="169" spans="1:65" s="15" customFormat="1" ht="11.25">
      <c r="B169" s="218"/>
      <c r="C169" s="219"/>
      <c r="D169" s="198" t="s">
        <v>131</v>
      </c>
      <c r="E169" s="220" t="s">
        <v>1</v>
      </c>
      <c r="F169" s="221" t="s">
        <v>137</v>
      </c>
      <c r="G169" s="219"/>
      <c r="H169" s="222">
        <v>281.60000000000002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131</v>
      </c>
      <c r="AU169" s="228" t="s">
        <v>86</v>
      </c>
      <c r="AV169" s="15" t="s">
        <v>129</v>
      </c>
      <c r="AW169" s="15" t="s">
        <v>36</v>
      </c>
      <c r="AX169" s="15" t="s">
        <v>84</v>
      </c>
      <c r="AY169" s="228" t="s">
        <v>123</v>
      </c>
    </row>
    <row r="170" spans="1:65" s="13" customFormat="1" ht="11.25">
      <c r="B170" s="196"/>
      <c r="C170" s="197"/>
      <c r="D170" s="198" t="s">
        <v>131</v>
      </c>
      <c r="E170" s="197"/>
      <c r="F170" s="200" t="s">
        <v>181</v>
      </c>
      <c r="G170" s="197"/>
      <c r="H170" s="201">
        <v>28.16</v>
      </c>
      <c r="I170" s="202"/>
      <c r="J170" s="197"/>
      <c r="K170" s="197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131</v>
      </c>
      <c r="AU170" s="207" t="s">
        <v>86</v>
      </c>
      <c r="AV170" s="13" t="s">
        <v>86</v>
      </c>
      <c r="AW170" s="13" t="s">
        <v>4</v>
      </c>
      <c r="AX170" s="13" t="s">
        <v>84</v>
      </c>
      <c r="AY170" s="207" t="s">
        <v>123</v>
      </c>
    </row>
    <row r="171" spans="1:65" s="2" customFormat="1" ht="33" customHeight="1">
      <c r="A171" s="34"/>
      <c r="B171" s="35"/>
      <c r="C171" s="182" t="s">
        <v>182</v>
      </c>
      <c r="D171" s="182" t="s">
        <v>125</v>
      </c>
      <c r="E171" s="183" t="s">
        <v>183</v>
      </c>
      <c r="F171" s="184" t="s">
        <v>184</v>
      </c>
      <c r="G171" s="185" t="s">
        <v>157</v>
      </c>
      <c r="H171" s="186">
        <v>49.3</v>
      </c>
      <c r="I171" s="187"/>
      <c r="J171" s="188">
        <f>ROUND(I171*H171,2)</f>
        <v>0</v>
      </c>
      <c r="K171" s="189"/>
      <c r="L171" s="39"/>
      <c r="M171" s="190" t="s">
        <v>1</v>
      </c>
      <c r="N171" s="191" t="s">
        <v>44</v>
      </c>
      <c r="O171" s="71"/>
      <c r="P171" s="192">
        <f>O171*H171</f>
        <v>0</v>
      </c>
      <c r="Q171" s="192">
        <v>5.1999999999999998E-3</v>
      </c>
      <c r="R171" s="192">
        <f>Q171*H171</f>
        <v>0.25635999999999998</v>
      </c>
      <c r="S171" s="192">
        <v>0</v>
      </c>
      <c r="T171" s="19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4" t="s">
        <v>129</v>
      </c>
      <c r="AT171" s="194" t="s">
        <v>125</v>
      </c>
      <c r="AU171" s="194" t="s">
        <v>86</v>
      </c>
      <c r="AY171" s="17" t="s">
        <v>123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7" t="s">
        <v>84</v>
      </c>
      <c r="BK171" s="195">
        <f>ROUND(I171*H171,2)</f>
        <v>0</v>
      </c>
      <c r="BL171" s="17" t="s">
        <v>129</v>
      </c>
      <c r="BM171" s="194" t="s">
        <v>185</v>
      </c>
    </row>
    <row r="172" spans="1:65" s="13" customFormat="1" ht="11.25">
      <c r="B172" s="196"/>
      <c r="C172" s="197"/>
      <c r="D172" s="198" t="s">
        <v>131</v>
      </c>
      <c r="E172" s="199" t="s">
        <v>1</v>
      </c>
      <c r="F172" s="200" t="s">
        <v>186</v>
      </c>
      <c r="G172" s="197"/>
      <c r="H172" s="201">
        <v>93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131</v>
      </c>
      <c r="AU172" s="207" t="s">
        <v>86</v>
      </c>
      <c r="AV172" s="13" t="s">
        <v>86</v>
      </c>
      <c r="AW172" s="13" t="s">
        <v>36</v>
      </c>
      <c r="AX172" s="13" t="s">
        <v>79</v>
      </c>
      <c r="AY172" s="207" t="s">
        <v>123</v>
      </c>
    </row>
    <row r="173" spans="1:65" s="14" customFormat="1" ht="11.25">
      <c r="B173" s="208"/>
      <c r="C173" s="209"/>
      <c r="D173" s="198" t="s">
        <v>131</v>
      </c>
      <c r="E173" s="210" t="s">
        <v>1</v>
      </c>
      <c r="F173" s="211" t="s">
        <v>177</v>
      </c>
      <c r="G173" s="209"/>
      <c r="H173" s="210" t="s">
        <v>1</v>
      </c>
      <c r="I173" s="212"/>
      <c r="J173" s="209"/>
      <c r="K173" s="209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131</v>
      </c>
      <c r="AU173" s="217" t="s">
        <v>86</v>
      </c>
      <c r="AV173" s="14" t="s">
        <v>84</v>
      </c>
      <c r="AW173" s="14" t="s">
        <v>36</v>
      </c>
      <c r="AX173" s="14" t="s">
        <v>79</v>
      </c>
      <c r="AY173" s="217" t="s">
        <v>123</v>
      </c>
    </row>
    <row r="174" spans="1:65" s="13" customFormat="1" ht="11.25">
      <c r="B174" s="196"/>
      <c r="C174" s="197"/>
      <c r="D174" s="198" t="s">
        <v>131</v>
      </c>
      <c r="E174" s="199" t="s">
        <v>1</v>
      </c>
      <c r="F174" s="200" t="s">
        <v>187</v>
      </c>
      <c r="G174" s="197"/>
      <c r="H174" s="201">
        <v>313</v>
      </c>
      <c r="I174" s="202"/>
      <c r="J174" s="197"/>
      <c r="K174" s="197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131</v>
      </c>
      <c r="AU174" s="207" t="s">
        <v>86</v>
      </c>
      <c r="AV174" s="13" t="s">
        <v>86</v>
      </c>
      <c r="AW174" s="13" t="s">
        <v>36</v>
      </c>
      <c r="AX174" s="13" t="s">
        <v>79</v>
      </c>
      <c r="AY174" s="207" t="s">
        <v>123</v>
      </c>
    </row>
    <row r="175" spans="1:65" s="14" customFormat="1" ht="11.25">
      <c r="B175" s="208"/>
      <c r="C175" s="209"/>
      <c r="D175" s="198" t="s">
        <v>131</v>
      </c>
      <c r="E175" s="210" t="s">
        <v>1</v>
      </c>
      <c r="F175" s="211" t="s">
        <v>179</v>
      </c>
      <c r="G175" s="209"/>
      <c r="H175" s="210" t="s">
        <v>1</v>
      </c>
      <c r="I175" s="212"/>
      <c r="J175" s="209"/>
      <c r="K175" s="209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131</v>
      </c>
      <c r="AU175" s="217" t="s">
        <v>86</v>
      </c>
      <c r="AV175" s="14" t="s">
        <v>84</v>
      </c>
      <c r="AW175" s="14" t="s">
        <v>36</v>
      </c>
      <c r="AX175" s="14" t="s">
        <v>79</v>
      </c>
      <c r="AY175" s="217" t="s">
        <v>123</v>
      </c>
    </row>
    <row r="176" spans="1:65" s="13" customFormat="1" ht="11.25">
      <c r="B176" s="196"/>
      <c r="C176" s="197"/>
      <c r="D176" s="198" t="s">
        <v>131</v>
      </c>
      <c r="E176" s="199" t="s">
        <v>1</v>
      </c>
      <c r="F176" s="200" t="s">
        <v>188</v>
      </c>
      <c r="G176" s="197"/>
      <c r="H176" s="201">
        <v>87</v>
      </c>
      <c r="I176" s="202"/>
      <c r="J176" s="197"/>
      <c r="K176" s="197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131</v>
      </c>
      <c r="AU176" s="207" t="s">
        <v>86</v>
      </c>
      <c r="AV176" s="13" t="s">
        <v>86</v>
      </c>
      <c r="AW176" s="13" t="s">
        <v>36</v>
      </c>
      <c r="AX176" s="13" t="s">
        <v>79</v>
      </c>
      <c r="AY176" s="207" t="s">
        <v>123</v>
      </c>
    </row>
    <row r="177" spans="1:65" s="14" customFormat="1" ht="11.25">
      <c r="B177" s="208"/>
      <c r="C177" s="209"/>
      <c r="D177" s="198" t="s">
        <v>131</v>
      </c>
      <c r="E177" s="210" t="s">
        <v>1</v>
      </c>
      <c r="F177" s="211" t="s">
        <v>180</v>
      </c>
      <c r="G177" s="209"/>
      <c r="H177" s="210" t="s">
        <v>1</v>
      </c>
      <c r="I177" s="212"/>
      <c r="J177" s="209"/>
      <c r="K177" s="209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131</v>
      </c>
      <c r="AU177" s="217" t="s">
        <v>86</v>
      </c>
      <c r="AV177" s="14" t="s">
        <v>84</v>
      </c>
      <c r="AW177" s="14" t="s">
        <v>36</v>
      </c>
      <c r="AX177" s="14" t="s">
        <v>79</v>
      </c>
      <c r="AY177" s="217" t="s">
        <v>123</v>
      </c>
    </row>
    <row r="178" spans="1:65" s="15" customFormat="1" ht="11.25">
      <c r="B178" s="218"/>
      <c r="C178" s="219"/>
      <c r="D178" s="198" t="s">
        <v>131</v>
      </c>
      <c r="E178" s="220" t="s">
        <v>1</v>
      </c>
      <c r="F178" s="221" t="s">
        <v>137</v>
      </c>
      <c r="G178" s="219"/>
      <c r="H178" s="222">
        <v>493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131</v>
      </c>
      <c r="AU178" s="228" t="s">
        <v>86</v>
      </c>
      <c r="AV178" s="15" t="s">
        <v>129</v>
      </c>
      <c r="AW178" s="15" t="s">
        <v>36</v>
      </c>
      <c r="AX178" s="15" t="s">
        <v>84</v>
      </c>
      <c r="AY178" s="228" t="s">
        <v>123</v>
      </c>
    </row>
    <row r="179" spans="1:65" s="13" customFormat="1" ht="11.25">
      <c r="B179" s="196"/>
      <c r="C179" s="197"/>
      <c r="D179" s="198" t="s">
        <v>131</v>
      </c>
      <c r="E179" s="197"/>
      <c r="F179" s="200" t="s">
        <v>189</v>
      </c>
      <c r="G179" s="197"/>
      <c r="H179" s="201">
        <v>49.3</v>
      </c>
      <c r="I179" s="202"/>
      <c r="J179" s="197"/>
      <c r="K179" s="197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131</v>
      </c>
      <c r="AU179" s="207" t="s">
        <v>86</v>
      </c>
      <c r="AV179" s="13" t="s">
        <v>86</v>
      </c>
      <c r="AW179" s="13" t="s">
        <v>4</v>
      </c>
      <c r="AX179" s="13" t="s">
        <v>84</v>
      </c>
      <c r="AY179" s="207" t="s">
        <v>123</v>
      </c>
    </row>
    <row r="180" spans="1:65" s="12" customFormat="1" ht="22.9" customHeight="1">
      <c r="B180" s="166"/>
      <c r="C180" s="167"/>
      <c r="D180" s="168" t="s">
        <v>78</v>
      </c>
      <c r="E180" s="180" t="s">
        <v>190</v>
      </c>
      <c r="F180" s="180" t="s">
        <v>191</v>
      </c>
      <c r="G180" s="167"/>
      <c r="H180" s="167"/>
      <c r="I180" s="170"/>
      <c r="J180" s="181">
        <f>BK180</f>
        <v>0</v>
      </c>
      <c r="K180" s="167"/>
      <c r="L180" s="172"/>
      <c r="M180" s="173"/>
      <c r="N180" s="174"/>
      <c r="O180" s="174"/>
      <c r="P180" s="175">
        <v>0</v>
      </c>
      <c r="Q180" s="174"/>
      <c r="R180" s="175">
        <v>0</v>
      </c>
      <c r="S180" s="174"/>
      <c r="T180" s="176">
        <v>0</v>
      </c>
      <c r="AR180" s="177" t="s">
        <v>84</v>
      </c>
      <c r="AT180" s="178" t="s">
        <v>78</v>
      </c>
      <c r="AU180" s="178" t="s">
        <v>84</v>
      </c>
      <c r="AY180" s="177" t="s">
        <v>123</v>
      </c>
      <c r="BK180" s="179">
        <v>0</v>
      </c>
    </row>
    <row r="181" spans="1:65" s="12" customFormat="1" ht="22.9" customHeight="1">
      <c r="B181" s="166"/>
      <c r="C181" s="167"/>
      <c r="D181" s="168" t="s">
        <v>78</v>
      </c>
      <c r="E181" s="180" t="s">
        <v>192</v>
      </c>
      <c r="F181" s="180" t="s">
        <v>193</v>
      </c>
      <c r="G181" s="167"/>
      <c r="H181" s="167"/>
      <c r="I181" s="170"/>
      <c r="J181" s="181">
        <f>BK181</f>
        <v>0</v>
      </c>
      <c r="K181" s="167"/>
      <c r="L181" s="172"/>
      <c r="M181" s="173"/>
      <c r="N181" s="174"/>
      <c r="O181" s="174"/>
      <c r="P181" s="175">
        <f>SUM(P182:P195)</f>
        <v>0</v>
      </c>
      <c r="Q181" s="174"/>
      <c r="R181" s="175">
        <f>SUM(R182:R195)</f>
        <v>1.12704E-2</v>
      </c>
      <c r="S181" s="174"/>
      <c r="T181" s="176">
        <f>SUM(T182:T195)</f>
        <v>0</v>
      </c>
      <c r="AR181" s="177" t="s">
        <v>84</v>
      </c>
      <c r="AT181" s="178" t="s">
        <v>78</v>
      </c>
      <c r="AU181" s="178" t="s">
        <v>84</v>
      </c>
      <c r="AY181" s="177" t="s">
        <v>123</v>
      </c>
      <c r="BK181" s="179">
        <f>SUM(BK182:BK195)</f>
        <v>0</v>
      </c>
    </row>
    <row r="182" spans="1:65" s="2" customFormat="1" ht="44.25" customHeight="1">
      <c r="A182" s="34"/>
      <c r="B182" s="35"/>
      <c r="C182" s="182" t="s">
        <v>194</v>
      </c>
      <c r="D182" s="182" t="s">
        <v>125</v>
      </c>
      <c r="E182" s="183" t="s">
        <v>195</v>
      </c>
      <c r="F182" s="184" t="s">
        <v>196</v>
      </c>
      <c r="G182" s="185" t="s">
        <v>197</v>
      </c>
      <c r="H182" s="186">
        <v>2</v>
      </c>
      <c r="I182" s="187"/>
      <c r="J182" s="188">
        <f>ROUND(I182*H182,2)</f>
        <v>0</v>
      </c>
      <c r="K182" s="189"/>
      <c r="L182" s="39"/>
      <c r="M182" s="190" t="s">
        <v>1</v>
      </c>
      <c r="N182" s="191" t="s">
        <v>44</v>
      </c>
      <c r="O182" s="71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4" t="s">
        <v>129</v>
      </c>
      <c r="AT182" s="194" t="s">
        <v>125</v>
      </c>
      <c r="AU182" s="194" t="s">
        <v>86</v>
      </c>
      <c r="AY182" s="17" t="s">
        <v>123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7" t="s">
        <v>84</v>
      </c>
      <c r="BK182" s="195">
        <f>ROUND(I182*H182,2)</f>
        <v>0</v>
      </c>
      <c r="BL182" s="17" t="s">
        <v>129</v>
      </c>
      <c r="BM182" s="194" t="s">
        <v>198</v>
      </c>
    </row>
    <row r="183" spans="1:65" s="13" customFormat="1" ht="11.25">
      <c r="B183" s="196"/>
      <c r="C183" s="197"/>
      <c r="D183" s="198" t="s">
        <v>131</v>
      </c>
      <c r="E183" s="199" t="s">
        <v>1</v>
      </c>
      <c r="F183" s="200" t="s">
        <v>199</v>
      </c>
      <c r="G183" s="197"/>
      <c r="H183" s="201">
        <v>2</v>
      </c>
      <c r="I183" s="202"/>
      <c r="J183" s="197"/>
      <c r="K183" s="197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131</v>
      </c>
      <c r="AU183" s="207" t="s">
        <v>86</v>
      </c>
      <c r="AV183" s="13" t="s">
        <v>86</v>
      </c>
      <c r="AW183" s="13" t="s">
        <v>36</v>
      </c>
      <c r="AX183" s="13" t="s">
        <v>84</v>
      </c>
      <c r="AY183" s="207" t="s">
        <v>123</v>
      </c>
    </row>
    <row r="184" spans="1:65" s="14" customFormat="1" ht="11.25">
      <c r="B184" s="208"/>
      <c r="C184" s="209"/>
      <c r="D184" s="198" t="s">
        <v>131</v>
      </c>
      <c r="E184" s="210" t="s">
        <v>1</v>
      </c>
      <c r="F184" s="211" t="s">
        <v>200</v>
      </c>
      <c r="G184" s="209"/>
      <c r="H184" s="210" t="s">
        <v>1</v>
      </c>
      <c r="I184" s="212"/>
      <c r="J184" s="209"/>
      <c r="K184" s="209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131</v>
      </c>
      <c r="AU184" s="217" t="s">
        <v>86</v>
      </c>
      <c r="AV184" s="14" t="s">
        <v>84</v>
      </c>
      <c r="AW184" s="14" t="s">
        <v>36</v>
      </c>
      <c r="AX184" s="14" t="s">
        <v>79</v>
      </c>
      <c r="AY184" s="217" t="s">
        <v>123</v>
      </c>
    </row>
    <row r="185" spans="1:65" s="2" customFormat="1" ht="44.25" customHeight="1">
      <c r="A185" s="34"/>
      <c r="B185" s="35"/>
      <c r="C185" s="182" t="s">
        <v>192</v>
      </c>
      <c r="D185" s="182" t="s">
        <v>125</v>
      </c>
      <c r="E185" s="183" t="s">
        <v>201</v>
      </c>
      <c r="F185" s="184" t="s">
        <v>202</v>
      </c>
      <c r="G185" s="185" t="s">
        <v>197</v>
      </c>
      <c r="H185" s="186">
        <v>8</v>
      </c>
      <c r="I185" s="187"/>
      <c r="J185" s="188">
        <f>ROUND(I185*H185,2)</f>
        <v>0</v>
      </c>
      <c r="K185" s="189"/>
      <c r="L185" s="39"/>
      <c r="M185" s="190" t="s">
        <v>1</v>
      </c>
      <c r="N185" s="191" t="s">
        <v>44</v>
      </c>
      <c r="O185" s="71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4" t="s">
        <v>129</v>
      </c>
      <c r="AT185" s="194" t="s">
        <v>125</v>
      </c>
      <c r="AU185" s="194" t="s">
        <v>86</v>
      </c>
      <c r="AY185" s="17" t="s">
        <v>123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7" t="s">
        <v>84</v>
      </c>
      <c r="BK185" s="195">
        <f>ROUND(I185*H185,2)</f>
        <v>0</v>
      </c>
      <c r="BL185" s="17" t="s">
        <v>129</v>
      </c>
      <c r="BM185" s="194" t="s">
        <v>203</v>
      </c>
    </row>
    <row r="186" spans="1:65" s="13" customFormat="1" ht="11.25">
      <c r="B186" s="196"/>
      <c r="C186" s="197"/>
      <c r="D186" s="198" t="s">
        <v>131</v>
      </c>
      <c r="E186" s="199" t="s">
        <v>1</v>
      </c>
      <c r="F186" s="200" t="s">
        <v>204</v>
      </c>
      <c r="G186" s="197"/>
      <c r="H186" s="201">
        <v>8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131</v>
      </c>
      <c r="AU186" s="207" t="s">
        <v>86</v>
      </c>
      <c r="AV186" s="13" t="s">
        <v>86</v>
      </c>
      <c r="AW186" s="13" t="s">
        <v>36</v>
      </c>
      <c r="AX186" s="13" t="s">
        <v>84</v>
      </c>
      <c r="AY186" s="207" t="s">
        <v>123</v>
      </c>
    </row>
    <row r="187" spans="1:65" s="14" customFormat="1" ht="11.25">
      <c r="B187" s="208"/>
      <c r="C187" s="209"/>
      <c r="D187" s="198" t="s">
        <v>131</v>
      </c>
      <c r="E187" s="210" t="s">
        <v>1</v>
      </c>
      <c r="F187" s="211" t="s">
        <v>205</v>
      </c>
      <c r="G187" s="209"/>
      <c r="H187" s="210" t="s">
        <v>1</v>
      </c>
      <c r="I187" s="212"/>
      <c r="J187" s="209"/>
      <c r="K187" s="209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131</v>
      </c>
      <c r="AU187" s="217" t="s">
        <v>86</v>
      </c>
      <c r="AV187" s="14" t="s">
        <v>84</v>
      </c>
      <c r="AW187" s="14" t="s">
        <v>36</v>
      </c>
      <c r="AX187" s="14" t="s">
        <v>79</v>
      </c>
      <c r="AY187" s="217" t="s">
        <v>123</v>
      </c>
    </row>
    <row r="188" spans="1:65" s="2" customFormat="1" ht="33" customHeight="1">
      <c r="A188" s="34"/>
      <c r="B188" s="35"/>
      <c r="C188" s="182" t="s">
        <v>206</v>
      </c>
      <c r="D188" s="182" t="s">
        <v>125</v>
      </c>
      <c r="E188" s="183" t="s">
        <v>207</v>
      </c>
      <c r="F188" s="184" t="s">
        <v>208</v>
      </c>
      <c r="G188" s="185" t="s">
        <v>157</v>
      </c>
      <c r="H188" s="186">
        <v>281.76</v>
      </c>
      <c r="I188" s="187"/>
      <c r="J188" s="188">
        <f>ROUND(I188*H188,2)</f>
        <v>0</v>
      </c>
      <c r="K188" s="189"/>
      <c r="L188" s="39"/>
      <c r="M188" s="190" t="s">
        <v>1</v>
      </c>
      <c r="N188" s="191" t="s">
        <v>44</v>
      </c>
      <c r="O188" s="71"/>
      <c r="P188" s="192">
        <f>O188*H188</f>
        <v>0</v>
      </c>
      <c r="Q188" s="192">
        <v>4.0000000000000003E-5</v>
      </c>
      <c r="R188" s="192">
        <f>Q188*H188</f>
        <v>1.12704E-2</v>
      </c>
      <c r="S188" s="192">
        <v>0</v>
      </c>
      <c r="T188" s="19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4" t="s">
        <v>129</v>
      </c>
      <c r="AT188" s="194" t="s">
        <v>125</v>
      </c>
      <c r="AU188" s="194" t="s">
        <v>86</v>
      </c>
      <c r="AY188" s="17" t="s">
        <v>123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7" t="s">
        <v>84</v>
      </c>
      <c r="BK188" s="195">
        <f>ROUND(I188*H188,2)</f>
        <v>0</v>
      </c>
      <c r="BL188" s="17" t="s">
        <v>129</v>
      </c>
      <c r="BM188" s="194" t="s">
        <v>209</v>
      </c>
    </row>
    <row r="189" spans="1:65" s="13" customFormat="1" ht="11.25">
      <c r="B189" s="196"/>
      <c r="C189" s="197"/>
      <c r="D189" s="198" t="s">
        <v>131</v>
      </c>
      <c r="E189" s="199" t="s">
        <v>1</v>
      </c>
      <c r="F189" s="200" t="s">
        <v>160</v>
      </c>
      <c r="G189" s="197"/>
      <c r="H189" s="201">
        <v>64.099999999999994</v>
      </c>
      <c r="I189" s="202"/>
      <c r="J189" s="197"/>
      <c r="K189" s="197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131</v>
      </c>
      <c r="AU189" s="207" t="s">
        <v>86</v>
      </c>
      <c r="AV189" s="13" t="s">
        <v>86</v>
      </c>
      <c r="AW189" s="13" t="s">
        <v>36</v>
      </c>
      <c r="AX189" s="13" t="s">
        <v>79</v>
      </c>
      <c r="AY189" s="207" t="s">
        <v>123</v>
      </c>
    </row>
    <row r="190" spans="1:65" s="14" customFormat="1" ht="11.25">
      <c r="B190" s="208"/>
      <c r="C190" s="209"/>
      <c r="D190" s="198" t="s">
        <v>131</v>
      </c>
      <c r="E190" s="210" t="s">
        <v>1</v>
      </c>
      <c r="F190" s="211" t="s">
        <v>210</v>
      </c>
      <c r="G190" s="209"/>
      <c r="H190" s="210" t="s">
        <v>1</v>
      </c>
      <c r="I190" s="212"/>
      <c r="J190" s="209"/>
      <c r="K190" s="209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131</v>
      </c>
      <c r="AU190" s="217" t="s">
        <v>86</v>
      </c>
      <c r="AV190" s="14" t="s">
        <v>84</v>
      </c>
      <c r="AW190" s="14" t="s">
        <v>36</v>
      </c>
      <c r="AX190" s="14" t="s">
        <v>79</v>
      </c>
      <c r="AY190" s="217" t="s">
        <v>123</v>
      </c>
    </row>
    <row r="191" spans="1:65" s="13" customFormat="1" ht="11.25">
      <c r="B191" s="196"/>
      <c r="C191" s="197"/>
      <c r="D191" s="198" t="s">
        <v>131</v>
      </c>
      <c r="E191" s="199" t="s">
        <v>1</v>
      </c>
      <c r="F191" s="200" t="s">
        <v>161</v>
      </c>
      <c r="G191" s="197"/>
      <c r="H191" s="201">
        <v>160.16</v>
      </c>
      <c r="I191" s="202"/>
      <c r="J191" s="197"/>
      <c r="K191" s="197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131</v>
      </c>
      <c r="AU191" s="207" t="s">
        <v>86</v>
      </c>
      <c r="AV191" s="13" t="s">
        <v>86</v>
      </c>
      <c r="AW191" s="13" t="s">
        <v>36</v>
      </c>
      <c r="AX191" s="13" t="s">
        <v>79</v>
      </c>
      <c r="AY191" s="207" t="s">
        <v>123</v>
      </c>
    </row>
    <row r="192" spans="1:65" s="14" customFormat="1" ht="11.25">
      <c r="B192" s="208"/>
      <c r="C192" s="209"/>
      <c r="D192" s="198" t="s">
        <v>131</v>
      </c>
      <c r="E192" s="210" t="s">
        <v>1</v>
      </c>
      <c r="F192" s="211" t="s">
        <v>211</v>
      </c>
      <c r="G192" s="209"/>
      <c r="H192" s="210" t="s">
        <v>1</v>
      </c>
      <c r="I192" s="212"/>
      <c r="J192" s="209"/>
      <c r="K192" s="209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131</v>
      </c>
      <c r="AU192" s="217" t="s">
        <v>86</v>
      </c>
      <c r="AV192" s="14" t="s">
        <v>84</v>
      </c>
      <c r="AW192" s="14" t="s">
        <v>36</v>
      </c>
      <c r="AX192" s="14" t="s">
        <v>79</v>
      </c>
      <c r="AY192" s="217" t="s">
        <v>123</v>
      </c>
    </row>
    <row r="193" spans="1:65" s="13" customFormat="1" ht="11.25">
      <c r="B193" s="196"/>
      <c r="C193" s="197"/>
      <c r="D193" s="198" t="s">
        <v>131</v>
      </c>
      <c r="E193" s="199" t="s">
        <v>1</v>
      </c>
      <c r="F193" s="200" t="s">
        <v>162</v>
      </c>
      <c r="G193" s="197"/>
      <c r="H193" s="201">
        <v>57.5</v>
      </c>
      <c r="I193" s="202"/>
      <c r="J193" s="197"/>
      <c r="K193" s="197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131</v>
      </c>
      <c r="AU193" s="207" t="s">
        <v>86</v>
      </c>
      <c r="AV193" s="13" t="s">
        <v>86</v>
      </c>
      <c r="AW193" s="13" t="s">
        <v>36</v>
      </c>
      <c r="AX193" s="13" t="s">
        <v>79</v>
      </c>
      <c r="AY193" s="207" t="s">
        <v>123</v>
      </c>
    </row>
    <row r="194" spans="1:65" s="14" customFormat="1" ht="11.25">
      <c r="B194" s="208"/>
      <c r="C194" s="209"/>
      <c r="D194" s="198" t="s">
        <v>131</v>
      </c>
      <c r="E194" s="210" t="s">
        <v>1</v>
      </c>
      <c r="F194" s="211" t="s">
        <v>212</v>
      </c>
      <c r="G194" s="209"/>
      <c r="H194" s="210" t="s">
        <v>1</v>
      </c>
      <c r="I194" s="212"/>
      <c r="J194" s="209"/>
      <c r="K194" s="209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131</v>
      </c>
      <c r="AU194" s="217" t="s">
        <v>86</v>
      </c>
      <c r="AV194" s="14" t="s">
        <v>84</v>
      </c>
      <c r="AW194" s="14" t="s">
        <v>36</v>
      </c>
      <c r="AX194" s="14" t="s">
        <v>79</v>
      </c>
      <c r="AY194" s="217" t="s">
        <v>123</v>
      </c>
    </row>
    <row r="195" spans="1:65" s="15" customFormat="1" ht="11.25">
      <c r="B195" s="218"/>
      <c r="C195" s="219"/>
      <c r="D195" s="198" t="s">
        <v>131</v>
      </c>
      <c r="E195" s="220" t="s">
        <v>1</v>
      </c>
      <c r="F195" s="221" t="s">
        <v>137</v>
      </c>
      <c r="G195" s="219"/>
      <c r="H195" s="222">
        <v>281.76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131</v>
      </c>
      <c r="AU195" s="228" t="s">
        <v>86</v>
      </c>
      <c r="AV195" s="15" t="s">
        <v>129</v>
      </c>
      <c r="AW195" s="15" t="s">
        <v>36</v>
      </c>
      <c r="AX195" s="15" t="s">
        <v>84</v>
      </c>
      <c r="AY195" s="228" t="s">
        <v>123</v>
      </c>
    </row>
    <row r="196" spans="1:65" s="12" customFormat="1" ht="22.9" customHeight="1">
      <c r="B196" s="166"/>
      <c r="C196" s="167"/>
      <c r="D196" s="168" t="s">
        <v>78</v>
      </c>
      <c r="E196" s="180" t="s">
        <v>213</v>
      </c>
      <c r="F196" s="180" t="s">
        <v>214</v>
      </c>
      <c r="G196" s="167"/>
      <c r="H196" s="167"/>
      <c r="I196" s="170"/>
      <c r="J196" s="181">
        <f>BK196</f>
        <v>0</v>
      </c>
      <c r="K196" s="167"/>
      <c r="L196" s="172"/>
      <c r="M196" s="173"/>
      <c r="N196" s="174"/>
      <c r="O196" s="174"/>
      <c r="P196" s="175">
        <f>SUM(P197:P221)</f>
        <v>0</v>
      </c>
      <c r="Q196" s="174"/>
      <c r="R196" s="175">
        <f>SUM(R197:R221)</f>
        <v>0</v>
      </c>
      <c r="S196" s="174"/>
      <c r="T196" s="176">
        <f>SUM(T197:T221)</f>
        <v>0</v>
      </c>
      <c r="AR196" s="177" t="s">
        <v>84</v>
      </c>
      <c r="AT196" s="178" t="s">
        <v>78</v>
      </c>
      <c r="AU196" s="178" t="s">
        <v>84</v>
      </c>
      <c r="AY196" s="177" t="s">
        <v>123</v>
      </c>
      <c r="BK196" s="179">
        <f>SUM(BK197:BK221)</f>
        <v>0</v>
      </c>
    </row>
    <row r="197" spans="1:65" s="2" customFormat="1" ht="33" customHeight="1">
      <c r="A197" s="34"/>
      <c r="B197" s="35"/>
      <c r="C197" s="182" t="s">
        <v>215</v>
      </c>
      <c r="D197" s="182" t="s">
        <v>125</v>
      </c>
      <c r="E197" s="183" t="s">
        <v>216</v>
      </c>
      <c r="F197" s="184" t="s">
        <v>217</v>
      </c>
      <c r="G197" s="185" t="s">
        <v>149</v>
      </c>
      <c r="H197" s="186">
        <v>12.263</v>
      </c>
      <c r="I197" s="187"/>
      <c r="J197" s="188">
        <f>ROUND(I197*H197,2)</f>
        <v>0</v>
      </c>
      <c r="K197" s="189"/>
      <c r="L197" s="39"/>
      <c r="M197" s="190" t="s">
        <v>1</v>
      </c>
      <c r="N197" s="191" t="s">
        <v>44</v>
      </c>
      <c r="O197" s="71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4" t="s">
        <v>129</v>
      </c>
      <c r="AT197" s="194" t="s">
        <v>125</v>
      </c>
      <c r="AU197" s="194" t="s">
        <v>86</v>
      </c>
      <c r="AY197" s="17" t="s">
        <v>123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7" t="s">
        <v>84</v>
      </c>
      <c r="BK197" s="195">
        <f>ROUND(I197*H197,2)</f>
        <v>0</v>
      </c>
      <c r="BL197" s="17" t="s">
        <v>129</v>
      </c>
      <c r="BM197" s="194" t="s">
        <v>218</v>
      </c>
    </row>
    <row r="198" spans="1:65" s="13" customFormat="1" ht="11.25">
      <c r="B198" s="196"/>
      <c r="C198" s="197"/>
      <c r="D198" s="198" t="s">
        <v>131</v>
      </c>
      <c r="E198" s="199" t="s">
        <v>1</v>
      </c>
      <c r="F198" s="200" t="s">
        <v>219</v>
      </c>
      <c r="G198" s="197"/>
      <c r="H198" s="201">
        <v>8.0370000000000008</v>
      </c>
      <c r="I198" s="202"/>
      <c r="J198" s="197"/>
      <c r="K198" s="197"/>
      <c r="L198" s="203"/>
      <c r="M198" s="204"/>
      <c r="N198" s="205"/>
      <c r="O198" s="205"/>
      <c r="P198" s="205"/>
      <c r="Q198" s="205"/>
      <c r="R198" s="205"/>
      <c r="S198" s="205"/>
      <c r="T198" s="206"/>
      <c r="AT198" s="207" t="s">
        <v>131</v>
      </c>
      <c r="AU198" s="207" t="s">
        <v>86</v>
      </c>
      <c r="AV198" s="13" t="s">
        <v>86</v>
      </c>
      <c r="AW198" s="13" t="s">
        <v>36</v>
      </c>
      <c r="AX198" s="13" t="s">
        <v>79</v>
      </c>
      <c r="AY198" s="207" t="s">
        <v>123</v>
      </c>
    </row>
    <row r="199" spans="1:65" s="14" customFormat="1" ht="11.25">
      <c r="B199" s="208"/>
      <c r="C199" s="209"/>
      <c r="D199" s="198" t="s">
        <v>131</v>
      </c>
      <c r="E199" s="210" t="s">
        <v>1</v>
      </c>
      <c r="F199" s="211" t="s">
        <v>220</v>
      </c>
      <c r="G199" s="209"/>
      <c r="H199" s="210" t="s">
        <v>1</v>
      </c>
      <c r="I199" s="212"/>
      <c r="J199" s="209"/>
      <c r="K199" s="209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131</v>
      </c>
      <c r="AU199" s="217" t="s">
        <v>86</v>
      </c>
      <c r="AV199" s="14" t="s">
        <v>84</v>
      </c>
      <c r="AW199" s="14" t="s">
        <v>36</v>
      </c>
      <c r="AX199" s="14" t="s">
        <v>79</v>
      </c>
      <c r="AY199" s="217" t="s">
        <v>123</v>
      </c>
    </row>
    <row r="200" spans="1:65" s="13" customFormat="1" ht="11.25">
      <c r="B200" s="196"/>
      <c r="C200" s="197"/>
      <c r="D200" s="198" t="s">
        <v>131</v>
      </c>
      <c r="E200" s="199" t="s">
        <v>1</v>
      </c>
      <c r="F200" s="200" t="s">
        <v>221</v>
      </c>
      <c r="G200" s="197"/>
      <c r="H200" s="201">
        <v>4.226</v>
      </c>
      <c r="I200" s="202"/>
      <c r="J200" s="197"/>
      <c r="K200" s="197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131</v>
      </c>
      <c r="AU200" s="207" t="s">
        <v>86</v>
      </c>
      <c r="AV200" s="13" t="s">
        <v>86</v>
      </c>
      <c r="AW200" s="13" t="s">
        <v>36</v>
      </c>
      <c r="AX200" s="13" t="s">
        <v>79</v>
      </c>
      <c r="AY200" s="207" t="s">
        <v>123</v>
      </c>
    </row>
    <row r="201" spans="1:65" s="14" customFormat="1" ht="11.25">
      <c r="B201" s="208"/>
      <c r="C201" s="209"/>
      <c r="D201" s="198" t="s">
        <v>131</v>
      </c>
      <c r="E201" s="210" t="s">
        <v>1</v>
      </c>
      <c r="F201" s="211" t="s">
        <v>222</v>
      </c>
      <c r="G201" s="209"/>
      <c r="H201" s="210" t="s">
        <v>1</v>
      </c>
      <c r="I201" s="212"/>
      <c r="J201" s="209"/>
      <c r="K201" s="209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131</v>
      </c>
      <c r="AU201" s="217" t="s">
        <v>86</v>
      </c>
      <c r="AV201" s="14" t="s">
        <v>84</v>
      </c>
      <c r="AW201" s="14" t="s">
        <v>36</v>
      </c>
      <c r="AX201" s="14" t="s">
        <v>79</v>
      </c>
      <c r="AY201" s="217" t="s">
        <v>123</v>
      </c>
    </row>
    <row r="202" spans="1:65" s="15" customFormat="1" ht="11.25">
      <c r="B202" s="218"/>
      <c r="C202" s="219"/>
      <c r="D202" s="198" t="s">
        <v>131</v>
      </c>
      <c r="E202" s="220" t="s">
        <v>1</v>
      </c>
      <c r="F202" s="221" t="s">
        <v>137</v>
      </c>
      <c r="G202" s="219"/>
      <c r="H202" s="222">
        <v>12.263000000000002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131</v>
      </c>
      <c r="AU202" s="228" t="s">
        <v>86</v>
      </c>
      <c r="AV202" s="15" t="s">
        <v>129</v>
      </c>
      <c r="AW202" s="15" t="s">
        <v>36</v>
      </c>
      <c r="AX202" s="15" t="s">
        <v>84</v>
      </c>
      <c r="AY202" s="228" t="s">
        <v>123</v>
      </c>
    </row>
    <row r="203" spans="1:65" s="2" customFormat="1" ht="33" customHeight="1">
      <c r="A203" s="34"/>
      <c r="B203" s="35"/>
      <c r="C203" s="182" t="s">
        <v>223</v>
      </c>
      <c r="D203" s="182" t="s">
        <v>125</v>
      </c>
      <c r="E203" s="183" t="s">
        <v>224</v>
      </c>
      <c r="F203" s="184" t="s">
        <v>225</v>
      </c>
      <c r="G203" s="185" t="s">
        <v>149</v>
      </c>
      <c r="H203" s="186">
        <v>63.914000000000001</v>
      </c>
      <c r="I203" s="187"/>
      <c r="J203" s="188">
        <f>ROUND(I203*H203,2)</f>
        <v>0</v>
      </c>
      <c r="K203" s="189"/>
      <c r="L203" s="39"/>
      <c r="M203" s="190" t="s">
        <v>1</v>
      </c>
      <c r="N203" s="191" t="s">
        <v>44</v>
      </c>
      <c r="O203" s="71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4" t="s">
        <v>129</v>
      </c>
      <c r="AT203" s="194" t="s">
        <v>125</v>
      </c>
      <c r="AU203" s="194" t="s">
        <v>86</v>
      </c>
      <c r="AY203" s="17" t="s">
        <v>123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7" t="s">
        <v>84</v>
      </c>
      <c r="BK203" s="195">
        <f>ROUND(I203*H203,2)</f>
        <v>0</v>
      </c>
      <c r="BL203" s="17" t="s">
        <v>129</v>
      </c>
      <c r="BM203" s="194" t="s">
        <v>226</v>
      </c>
    </row>
    <row r="204" spans="1:65" s="13" customFormat="1" ht="11.25">
      <c r="B204" s="196"/>
      <c r="C204" s="197"/>
      <c r="D204" s="198" t="s">
        <v>131</v>
      </c>
      <c r="E204" s="199" t="s">
        <v>1</v>
      </c>
      <c r="F204" s="200" t="s">
        <v>227</v>
      </c>
      <c r="G204" s="197"/>
      <c r="H204" s="201">
        <v>63.914000000000001</v>
      </c>
      <c r="I204" s="202"/>
      <c r="J204" s="197"/>
      <c r="K204" s="197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131</v>
      </c>
      <c r="AU204" s="207" t="s">
        <v>86</v>
      </c>
      <c r="AV204" s="13" t="s">
        <v>86</v>
      </c>
      <c r="AW204" s="13" t="s">
        <v>36</v>
      </c>
      <c r="AX204" s="13" t="s">
        <v>84</v>
      </c>
      <c r="AY204" s="207" t="s">
        <v>123</v>
      </c>
    </row>
    <row r="205" spans="1:65" s="14" customFormat="1" ht="11.25">
      <c r="B205" s="208"/>
      <c r="C205" s="209"/>
      <c r="D205" s="198" t="s">
        <v>131</v>
      </c>
      <c r="E205" s="210" t="s">
        <v>1</v>
      </c>
      <c r="F205" s="211" t="s">
        <v>228</v>
      </c>
      <c r="G205" s="209"/>
      <c r="H205" s="210" t="s">
        <v>1</v>
      </c>
      <c r="I205" s="212"/>
      <c r="J205" s="209"/>
      <c r="K205" s="209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131</v>
      </c>
      <c r="AU205" s="217" t="s">
        <v>86</v>
      </c>
      <c r="AV205" s="14" t="s">
        <v>84</v>
      </c>
      <c r="AW205" s="14" t="s">
        <v>36</v>
      </c>
      <c r="AX205" s="14" t="s">
        <v>79</v>
      </c>
      <c r="AY205" s="217" t="s">
        <v>123</v>
      </c>
    </row>
    <row r="206" spans="1:65" s="2" customFormat="1" ht="33" customHeight="1">
      <c r="A206" s="34"/>
      <c r="B206" s="35"/>
      <c r="C206" s="182" t="s">
        <v>229</v>
      </c>
      <c r="D206" s="182" t="s">
        <v>125</v>
      </c>
      <c r="E206" s="183" t="s">
        <v>230</v>
      </c>
      <c r="F206" s="184" t="s">
        <v>231</v>
      </c>
      <c r="G206" s="185" t="s">
        <v>149</v>
      </c>
      <c r="H206" s="186">
        <v>76.212999999999994</v>
      </c>
      <c r="I206" s="187"/>
      <c r="J206" s="188">
        <f>ROUND(I206*H206,2)</f>
        <v>0</v>
      </c>
      <c r="K206" s="189"/>
      <c r="L206" s="39"/>
      <c r="M206" s="190" t="s">
        <v>1</v>
      </c>
      <c r="N206" s="191" t="s">
        <v>44</v>
      </c>
      <c r="O206" s="71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4" t="s">
        <v>129</v>
      </c>
      <c r="AT206" s="194" t="s">
        <v>125</v>
      </c>
      <c r="AU206" s="194" t="s">
        <v>86</v>
      </c>
      <c r="AY206" s="17" t="s">
        <v>123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7" t="s">
        <v>84</v>
      </c>
      <c r="BK206" s="195">
        <f>ROUND(I206*H206,2)</f>
        <v>0</v>
      </c>
      <c r="BL206" s="17" t="s">
        <v>129</v>
      </c>
      <c r="BM206" s="194" t="s">
        <v>232</v>
      </c>
    </row>
    <row r="207" spans="1:65" s="13" customFormat="1" ht="11.25">
      <c r="B207" s="196"/>
      <c r="C207" s="197"/>
      <c r="D207" s="198" t="s">
        <v>131</v>
      </c>
      <c r="E207" s="199" t="s">
        <v>1</v>
      </c>
      <c r="F207" s="200" t="s">
        <v>233</v>
      </c>
      <c r="G207" s="197"/>
      <c r="H207" s="201">
        <v>8.0730000000000004</v>
      </c>
      <c r="I207" s="202"/>
      <c r="J207" s="197"/>
      <c r="K207" s="197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131</v>
      </c>
      <c r="AU207" s="207" t="s">
        <v>86</v>
      </c>
      <c r="AV207" s="13" t="s">
        <v>86</v>
      </c>
      <c r="AW207" s="13" t="s">
        <v>36</v>
      </c>
      <c r="AX207" s="13" t="s">
        <v>79</v>
      </c>
      <c r="AY207" s="207" t="s">
        <v>123</v>
      </c>
    </row>
    <row r="208" spans="1:65" s="14" customFormat="1" ht="11.25">
      <c r="B208" s="208"/>
      <c r="C208" s="209"/>
      <c r="D208" s="198" t="s">
        <v>131</v>
      </c>
      <c r="E208" s="210" t="s">
        <v>1</v>
      </c>
      <c r="F208" s="211" t="s">
        <v>220</v>
      </c>
      <c r="G208" s="209"/>
      <c r="H208" s="210" t="s">
        <v>1</v>
      </c>
      <c r="I208" s="212"/>
      <c r="J208" s="209"/>
      <c r="K208" s="209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131</v>
      </c>
      <c r="AU208" s="217" t="s">
        <v>86</v>
      </c>
      <c r="AV208" s="14" t="s">
        <v>84</v>
      </c>
      <c r="AW208" s="14" t="s">
        <v>36</v>
      </c>
      <c r="AX208" s="14" t="s">
        <v>79</v>
      </c>
      <c r="AY208" s="217" t="s">
        <v>123</v>
      </c>
    </row>
    <row r="209" spans="1:65" s="13" customFormat="1" ht="11.25">
      <c r="B209" s="196"/>
      <c r="C209" s="197"/>
      <c r="D209" s="198" t="s">
        <v>131</v>
      </c>
      <c r="E209" s="199" t="s">
        <v>1</v>
      </c>
      <c r="F209" s="200" t="s">
        <v>221</v>
      </c>
      <c r="G209" s="197"/>
      <c r="H209" s="201">
        <v>4.226</v>
      </c>
      <c r="I209" s="202"/>
      <c r="J209" s="197"/>
      <c r="K209" s="197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131</v>
      </c>
      <c r="AU209" s="207" t="s">
        <v>86</v>
      </c>
      <c r="AV209" s="13" t="s">
        <v>86</v>
      </c>
      <c r="AW209" s="13" t="s">
        <v>36</v>
      </c>
      <c r="AX209" s="13" t="s">
        <v>79</v>
      </c>
      <c r="AY209" s="207" t="s">
        <v>123</v>
      </c>
    </row>
    <row r="210" spans="1:65" s="14" customFormat="1" ht="11.25">
      <c r="B210" s="208"/>
      <c r="C210" s="209"/>
      <c r="D210" s="198" t="s">
        <v>131</v>
      </c>
      <c r="E210" s="210" t="s">
        <v>1</v>
      </c>
      <c r="F210" s="211" t="s">
        <v>222</v>
      </c>
      <c r="G210" s="209"/>
      <c r="H210" s="210" t="s">
        <v>1</v>
      </c>
      <c r="I210" s="212"/>
      <c r="J210" s="209"/>
      <c r="K210" s="209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131</v>
      </c>
      <c r="AU210" s="217" t="s">
        <v>86</v>
      </c>
      <c r="AV210" s="14" t="s">
        <v>84</v>
      </c>
      <c r="AW210" s="14" t="s">
        <v>36</v>
      </c>
      <c r="AX210" s="14" t="s">
        <v>79</v>
      </c>
      <c r="AY210" s="217" t="s">
        <v>123</v>
      </c>
    </row>
    <row r="211" spans="1:65" s="13" customFormat="1" ht="11.25">
      <c r="B211" s="196"/>
      <c r="C211" s="197"/>
      <c r="D211" s="198" t="s">
        <v>131</v>
      </c>
      <c r="E211" s="199" t="s">
        <v>1</v>
      </c>
      <c r="F211" s="200" t="s">
        <v>227</v>
      </c>
      <c r="G211" s="197"/>
      <c r="H211" s="201">
        <v>63.914000000000001</v>
      </c>
      <c r="I211" s="202"/>
      <c r="J211" s="197"/>
      <c r="K211" s="197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131</v>
      </c>
      <c r="AU211" s="207" t="s">
        <v>86</v>
      </c>
      <c r="AV211" s="13" t="s">
        <v>86</v>
      </c>
      <c r="AW211" s="13" t="s">
        <v>36</v>
      </c>
      <c r="AX211" s="13" t="s">
        <v>79</v>
      </c>
      <c r="AY211" s="207" t="s">
        <v>123</v>
      </c>
    </row>
    <row r="212" spans="1:65" s="14" customFormat="1" ht="11.25">
      <c r="B212" s="208"/>
      <c r="C212" s="209"/>
      <c r="D212" s="198" t="s">
        <v>131</v>
      </c>
      <c r="E212" s="210" t="s">
        <v>1</v>
      </c>
      <c r="F212" s="211" t="s">
        <v>234</v>
      </c>
      <c r="G212" s="209"/>
      <c r="H212" s="210" t="s">
        <v>1</v>
      </c>
      <c r="I212" s="212"/>
      <c r="J212" s="209"/>
      <c r="K212" s="209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131</v>
      </c>
      <c r="AU212" s="217" t="s">
        <v>86</v>
      </c>
      <c r="AV212" s="14" t="s">
        <v>84</v>
      </c>
      <c r="AW212" s="14" t="s">
        <v>36</v>
      </c>
      <c r="AX212" s="14" t="s">
        <v>79</v>
      </c>
      <c r="AY212" s="217" t="s">
        <v>123</v>
      </c>
    </row>
    <row r="213" spans="1:65" s="15" customFormat="1" ht="11.25">
      <c r="B213" s="218"/>
      <c r="C213" s="219"/>
      <c r="D213" s="198" t="s">
        <v>131</v>
      </c>
      <c r="E213" s="220" t="s">
        <v>1</v>
      </c>
      <c r="F213" s="221" t="s">
        <v>137</v>
      </c>
      <c r="G213" s="219"/>
      <c r="H213" s="222">
        <v>76.212999999999994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131</v>
      </c>
      <c r="AU213" s="228" t="s">
        <v>86</v>
      </c>
      <c r="AV213" s="15" t="s">
        <v>129</v>
      </c>
      <c r="AW213" s="15" t="s">
        <v>36</v>
      </c>
      <c r="AX213" s="15" t="s">
        <v>84</v>
      </c>
      <c r="AY213" s="228" t="s">
        <v>123</v>
      </c>
    </row>
    <row r="214" spans="1:65" s="2" customFormat="1" ht="44.25" customHeight="1">
      <c r="A214" s="34"/>
      <c r="B214" s="35"/>
      <c r="C214" s="182" t="s">
        <v>235</v>
      </c>
      <c r="D214" s="182" t="s">
        <v>125</v>
      </c>
      <c r="E214" s="183" t="s">
        <v>236</v>
      </c>
      <c r="F214" s="184" t="s">
        <v>237</v>
      </c>
      <c r="G214" s="185" t="s">
        <v>149</v>
      </c>
      <c r="H214" s="186">
        <v>762.13</v>
      </c>
      <c r="I214" s="187"/>
      <c r="J214" s="188">
        <f>ROUND(I214*H214,2)</f>
        <v>0</v>
      </c>
      <c r="K214" s="189"/>
      <c r="L214" s="39"/>
      <c r="M214" s="190" t="s">
        <v>1</v>
      </c>
      <c r="N214" s="191" t="s">
        <v>44</v>
      </c>
      <c r="O214" s="71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4" t="s">
        <v>129</v>
      </c>
      <c r="AT214" s="194" t="s">
        <v>125</v>
      </c>
      <c r="AU214" s="194" t="s">
        <v>86</v>
      </c>
      <c r="AY214" s="17" t="s">
        <v>123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7" t="s">
        <v>84</v>
      </c>
      <c r="BK214" s="195">
        <f>ROUND(I214*H214,2)</f>
        <v>0</v>
      </c>
      <c r="BL214" s="17" t="s">
        <v>129</v>
      </c>
      <c r="BM214" s="194" t="s">
        <v>238</v>
      </c>
    </row>
    <row r="215" spans="1:65" s="13" customFormat="1" ht="11.25">
      <c r="B215" s="196"/>
      <c r="C215" s="197"/>
      <c r="D215" s="198" t="s">
        <v>131</v>
      </c>
      <c r="E215" s="199" t="s">
        <v>1</v>
      </c>
      <c r="F215" s="200" t="s">
        <v>239</v>
      </c>
      <c r="G215" s="197"/>
      <c r="H215" s="201">
        <v>762.13</v>
      </c>
      <c r="I215" s="202"/>
      <c r="J215" s="197"/>
      <c r="K215" s="197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131</v>
      </c>
      <c r="AU215" s="207" t="s">
        <v>86</v>
      </c>
      <c r="AV215" s="13" t="s">
        <v>86</v>
      </c>
      <c r="AW215" s="13" t="s">
        <v>36</v>
      </c>
      <c r="AX215" s="13" t="s">
        <v>84</v>
      </c>
      <c r="AY215" s="207" t="s">
        <v>123</v>
      </c>
    </row>
    <row r="216" spans="1:65" s="14" customFormat="1" ht="11.25">
      <c r="B216" s="208"/>
      <c r="C216" s="209"/>
      <c r="D216" s="198" t="s">
        <v>131</v>
      </c>
      <c r="E216" s="210" t="s">
        <v>1</v>
      </c>
      <c r="F216" s="211" t="s">
        <v>240</v>
      </c>
      <c r="G216" s="209"/>
      <c r="H216" s="210" t="s">
        <v>1</v>
      </c>
      <c r="I216" s="212"/>
      <c r="J216" s="209"/>
      <c r="K216" s="209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131</v>
      </c>
      <c r="AU216" s="217" t="s">
        <v>86</v>
      </c>
      <c r="AV216" s="14" t="s">
        <v>84</v>
      </c>
      <c r="AW216" s="14" t="s">
        <v>36</v>
      </c>
      <c r="AX216" s="14" t="s">
        <v>79</v>
      </c>
      <c r="AY216" s="217" t="s">
        <v>123</v>
      </c>
    </row>
    <row r="217" spans="1:65" s="2" customFormat="1" ht="33" customHeight="1">
      <c r="A217" s="34"/>
      <c r="B217" s="35"/>
      <c r="C217" s="182" t="s">
        <v>8</v>
      </c>
      <c r="D217" s="182" t="s">
        <v>125</v>
      </c>
      <c r="E217" s="183" t="s">
        <v>241</v>
      </c>
      <c r="F217" s="184" t="s">
        <v>242</v>
      </c>
      <c r="G217" s="185" t="s">
        <v>149</v>
      </c>
      <c r="H217" s="186">
        <v>12.298999999999999</v>
      </c>
      <c r="I217" s="187"/>
      <c r="J217" s="188">
        <f>ROUND(I217*H217,2)</f>
        <v>0</v>
      </c>
      <c r="K217" s="189"/>
      <c r="L217" s="39"/>
      <c r="M217" s="190" t="s">
        <v>1</v>
      </c>
      <c r="N217" s="191" t="s">
        <v>44</v>
      </c>
      <c r="O217" s="71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4" t="s">
        <v>129</v>
      </c>
      <c r="AT217" s="194" t="s">
        <v>125</v>
      </c>
      <c r="AU217" s="194" t="s">
        <v>86</v>
      </c>
      <c r="AY217" s="17" t="s">
        <v>123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7" t="s">
        <v>84</v>
      </c>
      <c r="BK217" s="195">
        <f>ROUND(I217*H217,2)</f>
        <v>0</v>
      </c>
      <c r="BL217" s="17" t="s">
        <v>129</v>
      </c>
      <c r="BM217" s="194" t="s">
        <v>243</v>
      </c>
    </row>
    <row r="218" spans="1:65" s="13" customFormat="1" ht="11.25">
      <c r="B218" s="196"/>
      <c r="C218" s="197"/>
      <c r="D218" s="198" t="s">
        <v>131</v>
      </c>
      <c r="E218" s="199" t="s">
        <v>1</v>
      </c>
      <c r="F218" s="200" t="s">
        <v>244</v>
      </c>
      <c r="G218" s="197"/>
      <c r="H218" s="201">
        <v>12.298999999999999</v>
      </c>
      <c r="I218" s="202"/>
      <c r="J218" s="197"/>
      <c r="K218" s="197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131</v>
      </c>
      <c r="AU218" s="207" t="s">
        <v>86</v>
      </c>
      <c r="AV218" s="13" t="s">
        <v>86</v>
      </c>
      <c r="AW218" s="13" t="s">
        <v>36</v>
      </c>
      <c r="AX218" s="13" t="s">
        <v>84</v>
      </c>
      <c r="AY218" s="207" t="s">
        <v>123</v>
      </c>
    </row>
    <row r="219" spans="1:65" s="2" customFormat="1" ht="44.25" customHeight="1">
      <c r="A219" s="34"/>
      <c r="B219" s="35"/>
      <c r="C219" s="182" t="s">
        <v>158</v>
      </c>
      <c r="D219" s="182" t="s">
        <v>125</v>
      </c>
      <c r="E219" s="183" t="s">
        <v>245</v>
      </c>
      <c r="F219" s="184" t="s">
        <v>246</v>
      </c>
      <c r="G219" s="185" t="s">
        <v>149</v>
      </c>
      <c r="H219" s="186">
        <v>63.914000000000001</v>
      </c>
      <c r="I219" s="187"/>
      <c r="J219" s="188">
        <f>ROUND(I219*H219,2)</f>
        <v>0</v>
      </c>
      <c r="K219" s="189"/>
      <c r="L219" s="39"/>
      <c r="M219" s="190" t="s">
        <v>1</v>
      </c>
      <c r="N219" s="191" t="s">
        <v>44</v>
      </c>
      <c r="O219" s="71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4" t="s">
        <v>129</v>
      </c>
      <c r="AT219" s="194" t="s">
        <v>125</v>
      </c>
      <c r="AU219" s="194" t="s">
        <v>86</v>
      </c>
      <c r="AY219" s="17" t="s">
        <v>123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7" t="s">
        <v>84</v>
      </c>
      <c r="BK219" s="195">
        <f>ROUND(I219*H219,2)</f>
        <v>0</v>
      </c>
      <c r="BL219" s="17" t="s">
        <v>129</v>
      </c>
      <c r="BM219" s="194" t="s">
        <v>247</v>
      </c>
    </row>
    <row r="220" spans="1:65" s="13" customFormat="1" ht="11.25">
      <c r="B220" s="196"/>
      <c r="C220" s="197"/>
      <c r="D220" s="198" t="s">
        <v>131</v>
      </c>
      <c r="E220" s="199" t="s">
        <v>1</v>
      </c>
      <c r="F220" s="200" t="s">
        <v>227</v>
      </c>
      <c r="G220" s="197"/>
      <c r="H220" s="201">
        <v>63.914000000000001</v>
      </c>
      <c r="I220" s="202"/>
      <c r="J220" s="197"/>
      <c r="K220" s="197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131</v>
      </c>
      <c r="AU220" s="207" t="s">
        <v>86</v>
      </c>
      <c r="AV220" s="13" t="s">
        <v>86</v>
      </c>
      <c r="AW220" s="13" t="s">
        <v>36</v>
      </c>
      <c r="AX220" s="13" t="s">
        <v>84</v>
      </c>
      <c r="AY220" s="207" t="s">
        <v>123</v>
      </c>
    </row>
    <row r="221" spans="1:65" s="14" customFormat="1" ht="11.25">
      <c r="B221" s="208"/>
      <c r="C221" s="209"/>
      <c r="D221" s="198" t="s">
        <v>131</v>
      </c>
      <c r="E221" s="210" t="s">
        <v>1</v>
      </c>
      <c r="F221" s="211" t="s">
        <v>228</v>
      </c>
      <c r="G221" s="209"/>
      <c r="H221" s="210" t="s">
        <v>1</v>
      </c>
      <c r="I221" s="212"/>
      <c r="J221" s="209"/>
      <c r="K221" s="209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131</v>
      </c>
      <c r="AU221" s="217" t="s">
        <v>86</v>
      </c>
      <c r="AV221" s="14" t="s">
        <v>84</v>
      </c>
      <c r="AW221" s="14" t="s">
        <v>36</v>
      </c>
      <c r="AX221" s="14" t="s">
        <v>79</v>
      </c>
      <c r="AY221" s="217" t="s">
        <v>123</v>
      </c>
    </row>
    <row r="222" spans="1:65" s="12" customFormat="1" ht="25.9" customHeight="1">
      <c r="B222" s="166"/>
      <c r="C222" s="167"/>
      <c r="D222" s="168" t="s">
        <v>78</v>
      </c>
      <c r="E222" s="169" t="s">
        <v>248</v>
      </c>
      <c r="F222" s="169" t="s">
        <v>249</v>
      </c>
      <c r="G222" s="167"/>
      <c r="H222" s="167"/>
      <c r="I222" s="170"/>
      <c r="J222" s="171">
        <f>BK222</f>
        <v>0</v>
      </c>
      <c r="K222" s="167"/>
      <c r="L222" s="172"/>
      <c r="M222" s="173"/>
      <c r="N222" s="174"/>
      <c r="O222" s="174"/>
      <c r="P222" s="175">
        <f>P223+P234+P242+P253+P293+P342</f>
        <v>0</v>
      </c>
      <c r="Q222" s="174"/>
      <c r="R222" s="175">
        <f>R223+R234+R242+R253+R293+R342</f>
        <v>1.76466864</v>
      </c>
      <c r="S222" s="174"/>
      <c r="T222" s="176">
        <f>T223+T234+T242+T253+T293+T342</f>
        <v>12.631385999999999</v>
      </c>
      <c r="AR222" s="177" t="s">
        <v>86</v>
      </c>
      <c r="AT222" s="178" t="s">
        <v>78</v>
      </c>
      <c r="AU222" s="178" t="s">
        <v>79</v>
      </c>
      <c r="AY222" s="177" t="s">
        <v>123</v>
      </c>
      <c r="BK222" s="179">
        <f>BK223+BK234+BK242+BK253+BK293+BK342</f>
        <v>0</v>
      </c>
    </row>
    <row r="223" spans="1:65" s="12" customFormat="1" ht="22.9" customHeight="1">
      <c r="B223" s="166"/>
      <c r="C223" s="167"/>
      <c r="D223" s="168" t="s">
        <v>78</v>
      </c>
      <c r="E223" s="180" t="s">
        <v>250</v>
      </c>
      <c r="F223" s="180" t="s">
        <v>251</v>
      </c>
      <c r="G223" s="167"/>
      <c r="H223" s="167"/>
      <c r="I223" s="170"/>
      <c r="J223" s="181">
        <f>BK223</f>
        <v>0</v>
      </c>
      <c r="K223" s="167"/>
      <c r="L223" s="172"/>
      <c r="M223" s="173"/>
      <c r="N223" s="174"/>
      <c r="O223" s="174"/>
      <c r="P223" s="175">
        <f>SUM(P224:P233)</f>
        <v>0</v>
      </c>
      <c r="Q223" s="174"/>
      <c r="R223" s="175">
        <f>SUM(R224:R233)</f>
        <v>0.34341162000000003</v>
      </c>
      <c r="S223" s="174"/>
      <c r="T223" s="176">
        <f>SUM(T224:T233)</f>
        <v>0</v>
      </c>
      <c r="AR223" s="177" t="s">
        <v>86</v>
      </c>
      <c r="AT223" s="178" t="s">
        <v>78</v>
      </c>
      <c r="AU223" s="178" t="s">
        <v>84</v>
      </c>
      <c r="AY223" s="177" t="s">
        <v>123</v>
      </c>
      <c r="BK223" s="179">
        <f>SUM(BK224:BK233)</f>
        <v>0</v>
      </c>
    </row>
    <row r="224" spans="1:65" s="2" customFormat="1" ht="33" customHeight="1">
      <c r="A224" s="34"/>
      <c r="B224" s="35"/>
      <c r="C224" s="182" t="s">
        <v>252</v>
      </c>
      <c r="D224" s="182" t="s">
        <v>125</v>
      </c>
      <c r="E224" s="183" t="s">
        <v>253</v>
      </c>
      <c r="F224" s="184" t="s">
        <v>254</v>
      </c>
      <c r="G224" s="185" t="s">
        <v>157</v>
      </c>
      <c r="H224" s="186">
        <v>281.76</v>
      </c>
      <c r="I224" s="187"/>
      <c r="J224" s="188">
        <f>ROUND(I224*H224,2)</f>
        <v>0</v>
      </c>
      <c r="K224" s="189"/>
      <c r="L224" s="39"/>
      <c r="M224" s="190" t="s">
        <v>1</v>
      </c>
      <c r="N224" s="191" t="s">
        <v>44</v>
      </c>
      <c r="O224" s="71"/>
      <c r="P224" s="192">
        <f>O224*H224</f>
        <v>0</v>
      </c>
      <c r="Q224" s="192">
        <v>3.0000000000000001E-5</v>
      </c>
      <c r="R224" s="192">
        <f>Q224*H224</f>
        <v>8.4527999999999999E-3</v>
      </c>
      <c r="S224" s="192">
        <v>0</v>
      </c>
      <c r="T224" s="19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4" t="s">
        <v>158</v>
      </c>
      <c r="AT224" s="194" t="s">
        <v>125</v>
      </c>
      <c r="AU224" s="194" t="s">
        <v>86</v>
      </c>
      <c r="AY224" s="17" t="s">
        <v>123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7" t="s">
        <v>84</v>
      </c>
      <c r="BK224" s="195">
        <f>ROUND(I224*H224,2)</f>
        <v>0</v>
      </c>
      <c r="BL224" s="17" t="s">
        <v>158</v>
      </c>
      <c r="BM224" s="194" t="s">
        <v>255</v>
      </c>
    </row>
    <row r="225" spans="1:65" s="13" customFormat="1" ht="11.25">
      <c r="B225" s="196"/>
      <c r="C225" s="197"/>
      <c r="D225" s="198" t="s">
        <v>131</v>
      </c>
      <c r="E225" s="199" t="s">
        <v>1</v>
      </c>
      <c r="F225" s="200" t="s">
        <v>160</v>
      </c>
      <c r="G225" s="197"/>
      <c r="H225" s="201">
        <v>64.099999999999994</v>
      </c>
      <c r="I225" s="202"/>
      <c r="J225" s="197"/>
      <c r="K225" s="197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131</v>
      </c>
      <c r="AU225" s="207" t="s">
        <v>86</v>
      </c>
      <c r="AV225" s="13" t="s">
        <v>86</v>
      </c>
      <c r="AW225" s="13" t="s">
        <v>36</v>
      </c>
      <c r="AX225" s="13" t="s">
        <v>79</v>
      </c>
      <c r="AY225" s="207" t="s">
        <v>123</v>
      </c>
    </row>
    <row r="226" spans="1:65" s="14" customFormat="1" ht="11.25">
      <c r="B226" s="208"/>
      <c r="C226" s="209"/>
      <c r="D226" s="198" t="s">
        <v>131</v>
      </c>
      <c r="E226" s="210" t="s">
        <v>1</v>
      </c>
      <c r="F226" s="211" t="s">
        <v>143</v>
      </c>
      <c r="G226" s="209"/>
      <c r="H226" s="210" t="s">
        <v>1</v>
      </c>
      <c r="I226" s="212"/>
      <c r="J226" s="209"/>
      <c r="K226" s="209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131</v>
      </c>
      <c r="AU226" s="217" t="s">
        <v>86</v>
      </c>
      <c r="AV226" s="14" t="s">
        <v>84</v>
      </c>
      <c r="AW226" s="14" t="s">
        <v>36</v>
      </c>
      <c r="AX226" s="14" t="s">
        <v>79</v>
      </c>
      <c r="AY226" s="217" t="s">
        <v>123</v>
      </c>
    </row>
    <row r="227" spans="1:65" s="13" customFormat="1" ht="11.25">
      <c r="B227" s="196"/>
      <c r="C227" s="197"/>
      <c r="D227" s="198" t="s">
        <v>131</v>
      </c>
      <c r="E227" s="199" t="s">
        <v>1</v>
      </c>
      <c r="F227" s="200" t="s">
        <v>161</v>
      </c>
      <c r="G227" s="197"/>
      <c r="H227" s="201">
        <v>160.16</v>
      </c>
      <c r="I227" s="202"/>
      <c r="J227" s="197"/>
      <c r="K227" s="197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131</v>
      </c>
      <c r="AU227" s="207" t="s">
        <v>86</v>
      </c>
      <c r="AV227" s="13" t="s">
        <v>86</v>
      </c>
      <c r="AW227" s="13" t="s">
        <v>36</v>
      </c>
      <c r="AX227" s="13" t="s">
        <v>79</v>
      </c>
      <c r="AY227" s="207" t="s">
        <v>123</v>
      </c>
    </row>
    <row r="228" spans="1:65" s="14" customFormat="1" ht="11.25">
      <c r="B228" s="208"/>
      <c r="C228" s="209"/>
      <c r="D228" s="198" t="s">
        <v>131</v>
      </c>
      <c r="E228" s="210" t="s">
        <v>1</v>
      </c>
      <c r="F228" s="211" t="s">
        <v>145</v>
      </c>
      <c r="G228" s="209"/>
      <c r="H228" s="210" t="s">
        <v>1</v>
      </c>
      <c r="I228" s="212"/>
      <c r="J228" s="209"/>
      <c r="K228" s="209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131</v>
      </c>
      <c r="AU228" s="217" t="s">
        <v>86</v>
      </c>
      <c r="AV228" s="14" t="s">
        <v>84</v>
      </c>
      <c r="AW228" s="14" t="s">
        <v>36</v>
      </c>
      <c r="AX228" s="14" t="s">
        <v>79</v>
      </c>
      <c r="AY228" s="217" t="s">
        <v>123</v>
      </c>
    </row>
    <row r="229" spans="1:65" s="13" customFormat="1" ht="11.25">
      <c r="B229" s="196"/>
      <c r="C229" s="197"/>
      <c r="D229" s="198" t="s">
        <v>131</v>
      </c>
      <c r="E229" s="199" t="s">
        <v>1</v>
      </c>
      <c r="F229" s="200" t="s">
        <v>162</v>
      </c>
      <c r="G229" s="197"/>
      <c r="H229" s="201">
        <v>57.5</v>
      </c>
      <c r="I229" s="202"/>
      <c r="J229" s="197"/>
      <c r="K229" s="197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131</v>
      </c>
      <c r="AU229" s="207" t="s">
        <v>86</v>
      </c>
      <c r="AV229" s="13" t="s">
        <v>86</v>
      </c>
      <c r="AW229" s="13" t="s">
        <v>36</v>
      </c>
      <c r="AX229" s="13" t="s">
        <v>79</v>
      </c>
      <c r="AY229" s="207" t="s">
        <v>123</v>
      </c>
    </row>
    <row r="230" spans="1:65" s="14" customFormat="1" ht="11.25">
      <c r="B230" s="208"/>
      <c r="C230" s="209"/>
      <c r="D230" s="198" t="s">
        <v>131</v>
      </c>
      <c r="E230" s="210" t="s">
        <v>1</v>
      </c>
      <c r="F230" s="211" t="s">
        <v>163</v>
      </c>
      <c r="G230" s="209"/>
      <c r="H230" s="210" t="s">
        <v>1</v>
      </c>
      <c r="I230" s="212"/>
      <c r="J230" s="209"/>
      <c r="K230" s="209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131</v>
      </c>
      <c r="AU230" s="217" t="s">
        <v>86</v>
      </c>
      <c r="AV230" s="14" t="s">
        <v>84</v>
      </c>
      <c r="AW230" s="14" t="s">
        <v>36</v>
      </c>
      <c r="AX230" s="14" t="s">
        <v>79</v>
      </c>
      <c r="AY230" s="217" t="s">
        <v>123</v>
      </c>
    </row>
    <row r="231" spans="1:65" s="15" customFormat="1" ht="11.25">
      <c r="B231" s="218"/>
      <c r="C231" s="219"/>
      <c r="D231" s="198" t="s">
        <v>131</v>
      </c>
      <c r="E231" s="220" t="s">
        <v>1</v>
      </c>
      <c r="F231" s="221" t="s">
        <v>137</v>
      </c>
      <c r="G231" s="219"/>
      <c r="H231" s="222">
        <v>281.76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131</v>
      </c>
      <c r="AU231" s="228" t="s">
        <v>86</v>
      </c>
      <c r="AV231" s="15" t="s">
        <v>129</v>
      </c>
      <c r="AW231" s="15" t="s">
        <v>36</v>
      </c>
      <c r="AX231" s="15" t="s">
        <v>84</v>
      </c>
      <c r="AY231" s="228" t="s">
        <v>123</v>
      </c>
    </row>
    <row r="232" spans="1:65" s="2" customFormat="1" ht="21.75" customHeight="1">
      <c r="A232" s="34"/>
      <c r="B232" s="35"/>
      <c r="C232" s="229" t="s">
        <v>256</v>
      </c>
      <c r="D232" s="229" t="s">
        <v>166</v>
      </c>
      <c r="E232" s="230" t="s">
        <v>257</v>
      </c>
      <c r="F232" s="231" t="s">
        <v>258</v>
      </c>
      <c r="G232" s="232" t="s">
        <v>157</v>
      </c>
      <c r="H232" s="233">
        <v>328.39100000000002</v>
      </c>
      <c r="I232" s="234"/>
      <c r="J232" s="235">
        <f>ROUND(I232*H232,2)</f>
        <v>0</v>
      </c>
      <c r="K232" s="236"/>
      <c r="L232" s="237"/>
      <c r="M232" s="238" t="s">
        <v>1</v>
      </c>
      <c r="N232" s="239" t="s">
        <v>44</v>
      </c>
      <c r="O232" s="71"/>
      <c r="P232" s="192">
        <f>O232*H232</f>
        <v>0</v>
      </c>
      <c r="Q232" s="192">
        <v>1.0200000000000001E-3</v>
      </c>
      <c r="R232" s="192">
        <f>Q232*H232</f>
        <v>0.33495882000000005</v>
      </c>
      <c r="S232" s="192">
        <v>0</v>
      </c>
      <c r="T232" s="19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4" t="s">
        <v>169</v>
      </c>
      <c r="AT232" s="194" t="s">
        <v>166</v>
      </c>
      <c r="AU232" s="194" t="s">
        <v>86</v>
      </c>
      <c r="AY232" s="17" t="s">
        <v>123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7" t="s">
        <v>84</v>
      </c>
      <c r="BK232" s="195">
        <f>ROUND(I232*H232,2)</f>
        <v>0</v>
      </c>
      <c r="BL232" s="17" t="s">
        <v>158</v>
      </c>
      <c r="BM232" s="194" t="s">
        <v>259</v>
      </c>
    </row>
    <row r="233" spans="1:65" s="13" customFormat="1" ht="11.25">
      <c r="B233" s="196"/>
      <c r="C233" s="197"/>
      <c r="D233" s="198" t="s">
        <v>131</v>
      </c>
      <c r="E233" s="197"/>
      <c r="F233" s="200" t="s">
        <v>260</v>
      </c>
      <c r="G233" s="197"/>
      <c r="H233" s="201">
        <v>328.39100000000002</v>
      </c>
      <c r="I233" s="202"/>
      <c r="J233" s="197"/>
      <c r="K233" s="197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131</v>
      </c>
      <c r="AU233" s="207" t="s">
        <v>86</v>
      </c>
      <c r="AV233" s="13" t="s">
        <v>86</v>
      </c>
      <c r="AW233" s="13" t="s">
        <v>4</v>
      </c>
      <c r="AX233" s="13" t="s">
        <v>84</v>
      </c>
      <c r="AY233" s="207" t="s">
        <v>123</v>
      </c>
    </row>
    <row r="234" spans="1:65" s="12" customFormat="1" ht="22.9" customHeight="1">
      <c r="B234" s="166"/>
      <c r="C234" s="167"/>
      <c r="D234" s="168" t="s">
        <v>78</v>
      </c>
      <c r="E234" s="180" t="s">
        <v>261</v>
      </c>
      <c r="F234" s="180" t="s">
        <v>262</v>
      </c>
      <c r="G234" s="167"/>
      <c r="H234" s="167"/>
      <c r="I234" s="170"/>
      <c r="J234" s="181">
        <f>BK234</f>
        <v>0</v>
      </c>
      <c r="K234" s="167"/>
      <c r="L234" s="172"/>
      <c r="M234" s="173"/>
      <c r="N234" s="174"/>
      <c r="O234" s="174"/>
      <c r="P234" s="175">
        <f>SUM(P235:P241)</f>
        <v>0</v>
      </c>
      <c r="Q234" s="174"/>
      <c r="R234" s="175">
        <f>SUM(R235:R241)</f>
        <v>0</v>
      </c>
      <c r="S234" s="174"/>
      <c r="T234" s="176">
        <f>SUM(T235:T241)</f>
        <v>8.0733599999999992</v>
      </c>
      <c r="AR234" s="177" t="s">
        <v>86</v>
      </c>
      <c r="AT234" s="178" t="s">
        <v>78</v>
      </c>
      <c r="AU234" s="178" t="s">
        <v>84</v>
      </c>
      <c r="AY234" s="177" t="s">
        <v>123</v>
      </c>
      <c r="BK234" s="179">
        <f>SUM(BK235:BK241)</f>
        <v>0</v>
      </c>
    </row>
    <row r="235" spans="1:65" s="2" customFormat="1" ht="21.75" customHeight="1">
      <c r="A235" s="34"/>
      <c r="B235" s="35"/>
      <c r="C235" s="182" t="s">
        <v>263</v>
      </c>
      <c r="D235" s="182" t="s">
        <v>125</v>
      </c>
      <c r="E235" s="183" t="s">
        <v>264</v>
      </c>
      <c r="F235" s="184" t="s">
        <v>265</v>
      </c>
      <c r="G235" s="185" t="s">
        <v>157</v>
      </c>
      <c r="H235" s="186">
        <v>448.52</v>
      </c>
      <c r="I235" s="187"/>
      <c r="J235" s="188">
        <f>ROUND(I235*H235,2)</f>
        <v>0</v>
      </c>
      <c r="K235" s="189"/>
      <c r="L235" s="39"/>
      <c r="M235" s="190" t="s">
        <v>1</v>
      </c>
      <c r="N235" s="191" t="s">
        <v>44</v>
      </c>
      <c r="O235" s="71"/>
      <c r="P235" s="192">
        <f>O235*H235</f>
        <v>0</v>
      </c>
      <c r="Q235" s="192">
        <v>0</v>
      </c>
      <c r="R235" s="192">
        <f>Q235*H235</f>
        <v>0</v>
      </c>
      <c r="S235" s="192">
        <v>1.7999999999999999E-2</v>
      </c>
      <c r="T235" s="193">
        <f>S235*H235</f>
        <v>8.0733599999999992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4" t="s">
        <v>158</v>
      </c>
      <c r="AT235" s="194" t="s">
        <v>125</v>
      </c>
      <c r="AU235" s="194" t="s">
        <v>86</v>
      </c>
      <c r="AY235" s="17" t="s">
        <v>123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7" t="s">
        <v>84</v>
      </c>
      <c r="BK235" s="195">
        <f>ROUND(I235*H235,2)</f>
        <v>0</v>
      </c>
      <c r="BL235" s="17" t="s">
        <v>158</v>
      </c>
      <c r="BM235" s="194" t="s">
        <v>266</v>
      </c>
    </row>
    <row r="236" spans="1:65" s="13" customFormat="1" ht="11.25">
      <c r="B236" s="196"/>
      <c r="C236" s="197"/>
      <c r="D236" s="198" t="s">
        <v>131</v>
      </c>
      <c r="E236" s="199" t="s">
        <v>1</v>
      </c>
      <c r="F236" s="200" t="s">
        <v>267</v>
      </c>
      <c r="G236" s="197"/>
      <c r="H236" s="201">
        <v>128.19999999999999</v>
      </c>
      <c r="I236" s="202"/>
      <c r="J236" s="197"/>
      <c r="K236" s="197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131</v>
      </c>
      <c r="AU236" s="207" t="s">
        <v>86</v>
      </c>
      <c r="AV236" s="13" t="s">
        <v>86</v>
      </c>
      <c r="AW236" s="13" t="s">
        <v>36</v>
      </c>
      <c r="AX236" s="13" t="s">
        <v>79</v>
      </c>
      <c r="AY236" s="207" t="s">
        <v>123</v>
      </c>
    </row>
    <row r="237" spans="1:65" s="14" customFormat="1" ht="11.25">
      <c r="B237" s="208"/>
      <c r="C237" s="209"/>
      <c r="D237" s="198" t="s">
        <v>131</v>
      </c>
      <c r="E237" s="210" t="s">
        <v>1</v>
      </c>
      <c r="F237" s="211" t="s">
        <v>133</v>
      </c>
      <c r="G237" s="209"/>
      <c r="H237" s="210" t="s">
        <v>1</v>
      </c>
      <c r="I237" s="212"/>
      <c r="J237" s="209"/>
      <c r="K237" s="209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131</v>
      </c>
      <c r="AU237" s="217" t="s">
        <v>86</v>
      </c>
      <c r="AV237" s="14" t="s">
        <v>84</v>
      </c>
      <c r="AW237" s="14" t="s">
        <v>36</v>
      </c>
      <c r="AX237" s="14" t="s">
        <v>79</v>
      </c>
      <c r="AY237" s="217" t="s">
        <v>123</v>
      </c>
    </row>
    <row r="238" spans="1:65" s="13" customFormat="1" ht="11.25">
      <c r="B238" s="196"/>
      <c r="C238" s="197"/>
      <c r="D238" s="198" t="s">
        <v>131</v>
      </c>
      <c r="E238" s="199" t="s">
        <v>1</v>
      </c>
      <c r="F238" s="200" t="s">
        <v>268</v>
      </c>
      <c r="G238" s="197"/>
      <c r="H238" s="201">
        <v>320.32</v>
      </c>
      <c r="I238" s="202"/>
      <c r="J238" s="197"/>
      <c r="K238" s="197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131</v>
      </c>
      <c r="AU238" s="207" t="s">
        <v>86</v>
      </c>
      <c r="AV238" s="13" t="s">
        <v>86</v>
      </c>
      <c r="AW238" s="13" t="s">
        <v>36</v>
      </c>
      <c r="AX238" s="13" t="s">
        <v>79</v>
      </c>
      <c r="AY238" s="207" t="s">
        <v>123</v>
      </c>
    </row>
    <row r="239" spans="1:65" s="14" customFormat="1" ht="11.25">
      <c r="B239" s="208"/>
      <c r="C239" s="209"/>
      <c r="D239" s="198" t="s">
        <v>131</v>
      </c>
      <c r="E239" s="210" t="s">
        <v>1</v>
      </c>
      <c r="F239" s="211" t="s">
        <v>135</v>
      </c>
      <c r="G239" s="209"/>
      <c r="H239" s="210" t="s">
        <v>1</v>
      </c>
      <c r="I239" s="212"/>
      <c r="J239" s="209"/>
      <c r="K239" s="209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131</v>
      </c>
      <c r="AU239" s="217" t="s">
        <v>86</v>
      </c>
      <c r="AV239" s="14" t="s">
        <v>84</v>
      </c>
      <c r="AW239" s="14" t="s">
        <v>36</v>
      </c>
      <c r="AX239" s="14" t="s">
        <v>79</v>
      </c>
      <c r="AY239" s="217" t="s">
        <v>123</v>
      </c>
    </row>
    <row r="240" spans="1:65" s="14" customFormat="1" ht="11.25">
      <c r="B240" s="208"/>
      <c r="C240" s="209"/>
      <c r="D240" s="198" t="s">
        <v>131</v>
      </c>
      <c r="E240" s="210" t="s">
        <v>1</v>
      </c>
      <c r="F240" s="211" t="s">
        <v>269</v>
      </c>
      <c r="G240" s="209"/>
      <c r="H240" s="210" t="s">
        <v>1</v>
      </c>
      <c r="I240" s="212"/>
      <c r="J240" s="209"/>
      <c r="K240" s="209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131</v>
      </c>
      <c r="AU240" s="217" t="s">
        <v>86</v>
      </c>
      <c r="AV240" s="14" t="s">
        <v>84</v>
      </c>
      <c r="AW240" s="14" t="s">
        <v>36</v>
      </c>
      <c r="AX240" s="14" t="s">
        <v>79</v>
      </c>
      <c r="AY240" s="217" t="s">
        <v>123</v>
      </c>
    </row>
    <row r="241" spans="1:65" s="15" customFormat="1" ht="11.25">
      <c r="B241" s="218"/>
      <c r="C241" s="219"/>
      <c r="D241" s="198" t="s">
        <v>131</v>
      </c>
      <c r="E241" s="220" t="s">
        <v>1</v>
      </c>
      <c r="F241" s="221" t="s">
        <v>137</v>
      </c>
      <c r="G241" s="219"/>
      <c r="H241" s="222">
        <v>448.52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131</v>
      </c>
      <c r="AU241" s="228" t="s">
        <v>86</v>
      </c>
      <c r="AV241" s="15" t="s">
        <v>129</v>
      </c>
      <c r="AW241" s="15" t="s">
        <v>36</v>
      </c>
      <c r="AX241" s="15" t="s">
        <v>84</v>
      </c>
      <c r="AY241" s="228" t="s">
        <v>123</v>
      </c>
    </row>
    <row r="242" spans="1:65" s="12" customFormat="1" ht="22.9" customHeight="1">
      <c r="B242" s="166"/>
      <c r="C242" s="167"/>
      <c r="D242" s="168" t="s">
        <v>78</v>
      </c>
      <c r="E242" s="180" t="s">
        <v>270</v>
      </c>
      <c r="F242" s="180" t="s">
        <v>191</v>
      </c>
      <c r="G242" s="167"/>
      <c r="H242" s="167"/>
      <c r="I242" s="170"/>
      <c r="J242" s="181">
        <f>BK242</f>
        <v>0</v>
      </c>
      <c r="K242" s="167"/>
      <c r="L242" s="172"/>
      <c r="M242" s="173"/>
      <c r="N242" s="174"/>
      <c r="O242" s="174"/>
      <c r="P242" s="175">
        <f>SUM(P243:P252)</f>
        <v>0</v>
      </c>
      <c r="Q242" s="174"/>
      <c r="R242" s="175">
        <f>SUM(R243:R252)</f>
        <v>0</v>
      </c>
      <c r="S242" s="174"/>
      <c r="T242" s="176">
        <f>SUM(T243:T252)</f>
        <v>0</v>
      </c>
      <c r="AR242" s="177" t="s">
        <v>86</v>
      </c>
      <c r="AT242" s="178" t="s">
        <v>78</v>
      </c>
      <c r="AU242" s="178" t="s">
        <v>84</v>
      </c>
      <c r="AY242" s="177" t="s">
        <v>123</v>
      </c>
      <c r="BK242" s="179">
        <f>SUM(BK243:BK252)</f>
        <v>0</v>
      </c>
    </row>
    <row r="243" spans="1:65" s="2" customFormat="1" ht="21.75" customHeight="1">
      <c r="A243" s="34"/>
      <c r="B243" s="35"/>
      <c r="C243" s="182" t="s">
        <v>271</v>
      </c>
      <c r="D243" s="182" t="s">
        <v>125</v>
      </c>
      <c r="E243" s="183" t="s">
        <v>272</v>
      </c>
      <c r="F243" s="184" t="s">
        <v>273</v>
      </c>
      <c r="G243" s="185" t="s">
        <v>274</v>
      </c>
      <c r="H243" s="186">
        <v>1</v>
      </c>
      <c r="I243" s="187"/>
      <c r="J243" s="188">
        <f>ROUND(I243*H243,2)</f>
        <v>0</v>
      </c>
      <c r="K243" s="189"/>
      <c r="L243" s="39"/>
      <c r="M243" s="190" t="s">
        <v>1</v>
      </c>
      <c r="N243" s="191" t="s">
        <v>44</v>
      </c>
      <c r="O243" s="71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4" t="s">
        <v>158</v>
      </c>
      <c r="AT243" s="194" t="s">
        <v>125</v>
      </c>
      <c r="AU243" s="194" t="s">
        <v>86</v>
      </c>
      <c r="AY243" s="17" t="s">
        <v>123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7" t="s">
        <v>84</v>
      </c>
      <c r="BK243" s="195">
        <f>ROUND(I243*H243,2)</f>
        <v>0</v>
      </c>
      <c r="BL243" s="17" t="s">
        <v>158</v>
      </c>
      <c r="BM243" s="194" t="s">
        <v>275</v>
      </c>
    </row>
    <row r="244" spans="1:65" s="13" customFormat="1" ht="11.25">
      <c r="B244" s="196"/>
      <c r="C244" s="197"/>
      <c r="D244" s="198" t="s">
        <v>131</v>
      </c>
      <c r="E244" s="199" t="s">
        <v>1</v>
      </c>
      <c r="F244" s="200" t="s">
        <v>276</v>
      </c>
      <c r="G244" s="197"/>
      <c r="H244" s="201">
        <v>1</v>
      </c>
      <c r="I244" s="202"/>
      <c r="J244" s="197"/>
      <c r="K244" s="197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131</v>
      </c>
      <c r="AU244" s="207" t="s">
        <v>86</v>
      </c>
      <c r="AV244" s="13" t="s">
        <v>86</v>
      </c>
      <c r="AW244" s="13" t="s">
        <v>36</v>
      </c>
      <c r="AX244" s="13" t="s">
        <v>84</v>
      </c>
      <c r="AY244" s="207" t="s">
        <v>123</v>
      </c>
    </row>
    <row r="245" spans="1:65" s="2" customFormat="1" ht="16.5" customHeight="1">
      <c r="A245" s="34"/>
      <c r="B245" s="35"/>
      <c r="C245" s="182" t="s">
        <v>7</v>
      </c>
      <c r="D245" s="182" t="s">
        <v>125</v>
      </c>
      <c r="E245" s="183" t="s">
        <v>277</v>
      </c>
      <c r="F245" s="184" t="s">
        <v>278</v>
      </c>
      <c r="G245" s="185" t="s">
        <v>279</v>
      </c>
      <c r="H245" s="186">
        <v>1</v>
      </c>
      <c r="I245" s="187"/>
      <c r="J245" s="188">
        <f>ROUND(I245*H245,2)</f>
        <v>0</v>
      </c>
      <c r="K245" s="189"/>
      <c r="L245" s="39"/>
      <c r="M245" s="190" t="s">
        <v>1</v>
      </c>
      <c r="N245" s="191" t="s">
        <v>44</v>
      </c>
      <c r="O245" s="71"/>
      <c r="P245" s="192">
        <f>O245*H245</f>
        <v>0</v>
      </c>
      <c r="Q245" s="192">
        <v>0</v>
      </c>
      <c r="R245" s="192">
        <f>Q245*H245</f>
        <v>0</v>
      </c>
      <c r="S245" s="192">
        <v>0</v>
      </c>
      <c r="T245" s="19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4" t="s">
        <v>158</v>
      </c>
      <c r="AT245" s="194" t="s">
        <v>125</v>
      </c>
      <c r="AU245" s="194" t="s">
        <v>86</v>
      </c>
      <c r="AY245" s="17" t="s">
        <v>123</v>
      </c>
      <c r="BE245" s="195">
        <f>IF(N245="základní",J245,0)</f>
        <v>0</v>
      </c>
      <c r="BF245" s="195">
        <f>IF(N245="snížená",J245,0)</f>
        <v>0</v>
      </c>
      <c r="BG245" s="195">
        <f>IF(N245="zákl. přenesená",J245,0)</f>
        <v>0</v>
      </c>
      <c r="BH245" s="195">
        <f>IF(N245="sníž. přenesená",J245,0)</f>
        <v>0</v>
      </c>
      <c r="BI245" s="195">
        <f>IF(N245="nulová",J245,0)</f>
        <v>0</v>
      </c>
      <c r="BJ245" s="17" t="s">
        <v>84</v>
      </c>
      <c r="BK245" s="195">
        <f>ROUND(I245*H245,2)</f>
        <v>0</v>
      </c>
      <c r="BL245" s="17" t="s">
        <v>158</v>
      </c>
      <c r="BM245" s="194" t="s">
        <v>280</v>
      </c>
    </row>
    <row r="246" spans="1:65" s="2" customFormat="1" ht="48.75">
      <c r="A246" s="34"/>
      <c r="B246" s="35"/>
      <c r="C246" s="36"/>
      <c r="D246" s="198" t="s">
        <v>281</v>
      </c>
      <c r="E246" s="36"/>
      <c r="F246" s="240" t="s">
        <v>282</v>
      </c>
      <c r="G246" s="36"/>
      <c r="H246" s="36"/>
      <c r="I246" s="241"/>
      <c r="J246" s="36"/>
      <c r="K246" s="36"/>
      <c r="L246" s="39"/>
      <c r="M246" s="242"/>
      <c r="N246" s="243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281</v>
      </c>
      <c r="AU246" s="17" t="s">
        <v>86</v>
      </c>
    </row>
    <row r="247" spans="1:65" s="13" customFormat="1" ht="11.25">
      <c r="B247" s="196"/>
      <c r="C247" s="197"/>
      <c r="D247" s="198" t="s">
        <v>131</v>
      </c>
      <c r="E247" s="199" t="s">
        <v>1</v>
      </c>
      <c r="F247" s="200" t="s">
        <v>276</v>
      </c>
      <c r="G247" s="197"/>
      <c r="H247" s="201">
        <v>1</v>
      </c>
      <c r="I247" s="202"/>
      <c r="J247" s="197"/>
      <c r="K247" s="197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131</v>
      </c>
      <c r="AU247" s="207" t="s">
        <v>86</v>
      </c>
      <c r="AV247" s="13" t="s">
        <v>86</v>
      </c>
      <c r="AW247" s="13" t="s">
        <v>36</v>
      </c>
      <c r="AX247" s="13" t="s">
        <v>84</v>
      </c>
      <c r="AY247" s="207" t="s">
        <v>123</v>
      </c>
    </row>
    <row r="248" spans="1:65" s="14" customFormat="1" ht="11.25">
      <c r="B248" s="208"/>
      <c r="C248" s="209"/>
      <c r="D248" s="198" t="s">
        <v>131</v>
      </c>
      <c r="E248" s="210" t="s">
        <v>1</v>
      </c>
      <c r="F248" s="211" t="s">
        <v>283</v>
      </c>
      <c r="G248" s="209"/>
      <c r="H248" s="210" t="s">
        <v>1</v>
      </c>
      <c r="I248" s="212"/>
      <c r="J248" s="209"/>
      <c r="K248" s="209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131</v>
      </c>
      <c r="AU248" s="217" t="s">
        <v>86</v>
      </c>
      <c r="AV248" s="14" t="s">
        <v>84</v>
      </c>
      <c r="AW248" s="14" t="s">
        <v>36</v>
      </c>
      <c r="AX248" s="14" t="s">
        <v>79</v>
      </c>
      <c r="AY248" s="217" t="s">
        <v>123</v>
      </c>
    </row>
    <row r="249" spans="1:65" s="2" customFormat="1" ht="16.5" customHeight="1">
      <c r="A249" s="34"/>
      <c r="B249" s="35"/>
      <c r="C249" s="182" t="s">
        <v>284</v>
      </c>
      <c r="D249" s="182" t="s">
        <v>125</v>
      </c>
      <c r="E249" s="183" t="s">
        <v>285</v>
      </c>
      <c r="F249" s="184" t="s">
        <v>286</v>
      </c>
      <c r="G249" s="185" t="s">
        <v>287</v>
      </c>
      <c r="H249" s="186">
        <v>1</v>
      </c>
      <c r="I249" s="187"/>
      <c r="J249" s="188">
        <f>ROUND(I249*H249,2)</f>
        <v>0</v>
      </c>
      <c r="K249" s="189"/>
      <c r="L249" s="39"/>
      <c r="M249" s="190" t="s">
        <v>1</v>
      </c>
      <c r="N249" s="191" t="s">
        <v>44</v>
      </c>
      <c r="O249" s="71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4" t="s">
        <v>158</v>
      </c>
      <c r="AT249" s="194" t="s">
        <v>125</v>
      </c>
      <c r="AU249" s="194" t="s">
        <v>86</v>
      </c>
      <c r="AY249" s="17" t="s">
        <v>123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7" t="s">
        <v>84</v>
      </c>
      <c r="BK249" s="195">
        <f>ROUND(I249*H249,2)</f>
        <v>0</v>
      </c>
      <c r="BL249" s="17" t="s">
        <v>158</v>
      </c>
      <c r="BM249" s="194" t="s">
        <v>288</v>
      </c>
    </row>
    <row r="250" spans="1:65" s="2" customFormat="1" ht="48.75">
      <c r="A250" s="34"/>
      <c r="B250" s="35"/>
      <c r="C250" s="36"/>
      <c r="D250" s="198" t="s">
        <v>281</v>
      </c>
      <c r="E250" s="36"/>
      <c r="F250" s="240" t="s">
        <v>289</v>
      </c>
      <c r="G250" s="36"/>
      <c r="H250" s="36"/>
      <c r="I250" s="241"/>
      <c r="J250" s="36"/>
      <c r="K250" s="36"/>
      <c r="L250" s="39"/>
      <c r="M250" s="242"/>
      <c r="N250" s="243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281</v>
      </c>
      <c r="AU250" s="17" t="s">
        <v>86</v>
      </c>
    </row>
    <row r="251" spans="1:65" s="13" customFormat="1" ht="11.25">
      <c r="B251" s="196"/>
      <c r="C251" s="197"/>
      <c r="D251" s="198" t="s">
        <v>131</v>
      </c>
      <c r="E251" s="199" t="s">
        <v>1</v>
      </c>
      <c r="F251" s="200" t="s">
        <v>276</v>
      </c>
      <c r="G251" s="197"/>
      <c r="H251" s="201">
        <v>1</v>
      </c>
      <c r="I251" s="202"/>
      <c r="J251" s="197"/>
      <c r="K251" s="197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131</v>
      </c>
      <c r="AU251" s="207" t="s">
        <v>86</v>
      </c>
      <c r="AV251" s="13" t="s">
        <v>86</v>
      </c>
      <c r="AW251" s="13" t="s">
        <v>36</v>
      </c>
      <c r="AX251" s="13" t="s">
        <v>84</v>
      </c>
      <c r="AY251" s="207" t="s">
        <v>123</v>
      </c>
    </row>
    <row r="252" spans="1:65" s="14" customFormat="1" ht="11.25">
      <c r="B252" s="208"/>
      <c r="C252" s="209"/>
      <c r="D252" s="198" t="s">
        <v>131</v>
      </c>
      <c r="E252" s="210" t="s">
        <v>1</v>
      </c>
      <c r="F252" s="211" t="s">
        <v>283</v>
      </c>
      <c r="G252" s="209"/>
      <c r="H252" s="210" t="s">
        <v>1</v>
      </c>
      <c r="I252" s="212"/>
      <c r="J252" s="209"/>
      <c r="K252" s="209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131</v>
      </c>
      <c r="AU252" s="217" t="s">
        <v>86</v>
      </c>
      <c r="AV252" s="14" t="s">
        <v>84</v>
      </c>
      <c r="AW252" s="14" t="s">
        <v>36</v>
      </c>
      <c r="AX252" s="14" t="s">
        <v>79</v>
      </c>
      <c r="AY252" s="217" t="s">
        <v>123</v>
      </c>
    </row>
    <row r="253" spans="1:65" s="12" customFormat="1" ht="22.9" customHeight="1">
      <c r="B253" s="166"/>
      <c r="C253" s="167"/>
      <c r="D253" s="168" t="s">
        <v>78</v>
      </c>
      <c r="E253" s="180" t="s">
        <v>290</v>
      </c>
      <c r="F253" s="180" t="s">
        <v>291</v>
      </c>
      <c r="G253" s="167"/>
      <c r="H253" s="167"/>
      <c r="I253" s="170"/>
      <c r="J253" s="181">
        <f>BK253</f>
        <v>0</v>
      </c>
      <c r="K253" s="167"/>
      <c r="L253" s="172"/>
      <c r="M253" s="173"/>
      <c r="N253" s="174"/>
      <c r="O253" s="174"/>
      <c r="P253" s="175">
        <f>SUM(P254:P292)</f>
        <v>0</v>
      </c>
      <c r="Q253" s="174"/>
      <c r="R253" s="175">
        <f>SUM(R254:R292)</f>
        <v>0</v>
      </c>
      <c r="S253" s="174"/>
      <c r="T253" s="176">
        <f>SUM(T254:T292)</f>
        <v>4.3178999999999998</v>
      </c>
      <c r="AR253" s="177" t="s">
        <v>86</v>
      </c>
      <c r="AT253" s="178" t="s">
        <v>78</v>
      </c>
      <c r="AU253" s="178" t="s">
        <v>84</v>
      </c>
      <c r="AY253" s="177" t="s">
        <v>123</v>
      </c>
      <c r="BK253" s="179">
        <f>SUM(BK254:BK292)</f>
        <v>0</v>
      </c>
    </row>
    <row r="254" spans="1:65" s="2" customFormat="1" ht="21.75" customHeight="1">
      <c r="A254" s="34"/>
      <c r="B254" s="35"/>
      <c r="C254" s="182" t="s">
        <v>292</v>
      </c>
      <c r="D254" s="182" t="s">
        <v>125</v>
      </c>
      <c r="E254" s="183" t="s">
        <v>293</v>
      </c>
      <c r="F254" s="184" t="s">
        <v>294</v>
      </c>
      <c r="G254" s="185" t="s">
        <v>157</v>
      </c>
      <c r="H254" s="186">
        <v>281.76</v>
      </c>
      <c r="I254" s="187"/>
      <c r="J254" s="188">
        <f>ROUND(I254*H254,2)</f>
        <v>0</v>
      </c>
      <c r="K254" s="189"/>
      <c r="L254" s="39"/>
      <c r="M254" s="190" t="s">
        <v>1</v>
      </c>
      <c r="N254" s="191" t="s">
        <v>44</v>
      </c>
      <c r="O254" s="71"/>
      <c r="P254" s="192">
        <f>O254*H254</f>
        <v>0</v>
      </c>
      <c r="Q254" s="192">
        <v>0</v>
      </c>
      <c r="R254" s="192">
        <f>Q254*H254</f>
        <v>0</v>
      </c>
      <c r="S254" s="192">
        <v>1.4999999999999999E-2</v>
      </c>
      <c r="T254" s="193">
        <f>S254*H254</f>
        <v>4.2263999999999999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4" t="s">
        <v>158</v>
      </c>
      <c r="AT254" s="194" t="s">
        <v>125</v>
      </c>
      <c r="AU254" s="194" t="s">
        <v>86</v>
      </c>
      <c r="AY254" s="17" t="s">
        <v>123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7" t="s">
        <v>84</v>
      </c>
      <c r="BK254" s="195">
        <f>ROUND(I254*H254,2)</f>
        <v>0</v>
      </c>
      <c r="BL254" s="17" t="s">
        <v>158</v>
      </c>
      <c r="BM254" s="194" t="s">
        <v>295</v>
      </c>
    </row>
    <row r="255" spans="1:65" s="13" customFormat="1" ht="11.25">
      <c r="B255" s="196"/>
      <c r="C255" s="197"/>
      <c r="D255" s="198" t="s">
        <v>131</v>
      </c>
      <c r="E255" s="199" t="s">
        <v>1</v>
      </c>
      <c r="F255" s="200" t="s">
        <v>160</v>
      </c>
      <c r="G255" s="197"/>
      <c r="H255" s="201">
        <v>64.099999999999994</v>
      </c>
      <c r="I255" s="202"/>
      <c r="J255" s="197"/>
      <c r="K255" s="197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131</v>
      </c>
      <c r="AU255" s="207" t="s">
        <v>86</v>
      </c>
      <c r="AV255" s="13" t="s">
        <v>86</v>
      </c>
      <c r="AW255" s="13" t="s">
        <v>36</v>
      </c>
      <c r="AX255" s="13" t="s">
        <v>79</v>
      </c>
      <c r="AY255" s="207" t="s">
        <v>123</v>
      </c>
    </row>
    <row r="256" spans="1:65" s="14" customFormat="1" ht="11.25">
      <c r="B256" s="208"/>
      <c r="C256" s="209"/>
      <c r="D256" s="198" t="s">
        <v>131</v>
      </c>
      <c r="E256" s="210" t="s">
        <v>1</v>
      </c>
      <c r="F256" s="211" t="s">
        <v>296</v>
      </c>
      <c r="G256" s="209"/>
      <c r="H256" s="210" t="s">
        <v>1</v>
      </c>
      <c r="I256" s="212"/>
      <c r="J256" s="209"/>
      <c r="K256" s="209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131</v>
      </c>
      <c r="AU256" s="217" t="s">
        <v>86</v>
      </c>
      <c r="AV256" s="14" t="s">
        <v>84</v>
      </c>
      <c r="AW256" s="14" t="s">
        <v>36</v>
      </c>
      <c r="AX256" s="14" t="s">
        <v>79</v>
      </c>
      <c r="AY256" s="217" t="s">
        <v>123</v>
      </c>
    </row>
    <row r="257" spans="1:65" s="13" customFormat="1" ht="11.25">
      <c r="B257" s="196"/>
      <c r="C257" s="197"/>
      <c r="D257" s="198" t="s">
        <v>131</v>
      </c>
      <c r="E257" s="199" t="s">
        <v>1</v>
      </c>
      <c r="F257" s="200" t="s">
        <v>161</v>
      </c>
      <c r="G257" s="197"/>
      <c r="H257" s="201">
        <v>160.16</v>
      </c>
      <c r="I257" s="202"/>
      <c r="J257" s="197"/>
      <c r="K257" s="197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131</v>
      </c>
      <c r="AU257" s="207" t="s">
        <v>86</v>
      </c>
      <c r="AV257" s="13" t="s">
        <v>86</v>
      </c>
      <c r="AW257" s="13" t="s">
        <v>36</v>
      </c>
      <c r="AX257" s="13" t="s">
        <v>79</v>
      </c>
      <c r="AY257" s="207" t="s">
        <v>123</v>
      </c>
    </row>
    <row r="258" spans="1:65" s="14" customFormat="1" ht="11.25">
      <c r="B258" s="208"/>
      <c r="C258" s="209"/>
      <c r="D258" s="198" t="s">
        <v>131</v>
      </c>
      <c r="E258" s="210" t="s">
        <v>1</v>
      </c>
      <c r="F258" s="211" t="s">
        <v>297</v>
      </c>
      <c r="G258" s="209"/>
      <c r="H258" s="210" t="s">
        <v>1</v>
      </c>
      <c r="I258" s="212"/>
      <c r="J258" s="209"/>
      <c r="K258" s="209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131</v>
      </c>
      <c r="AU258" s="217" t="s">
        <v>86</v>
      </c>
      <c r="AV258" s="14" t="s">
        <v>84</v>
      </c>
      <c r="AW258" s="14" t="s">
        <v>36</v>
      </c>
      <c r="AX258" s="14" t="s">
        <v>79</v>
      </c>
      <c r="AY258" s="217" t="s">
        <v>123</v>
      </c>
    </row>
    <row r="259" spans="1:65" s="13" customFormat="1" ht="11.25">
      <c r="B259" s="196"/>
      <c r="C259" s="197"/>
      <c r="D259" s="198" t="s">
        <v>131</v>
      </c>
      <c r="E259" s="199" t="s">
        <v>1</v>
      </c>
      <c r="F259" s="200" t="s">
        <v>162</v>
      </c>
      <c r="G259" s="197"/>
      <c r="H259" s="201">
        <v>57.5</v>
      </c>
      <c r="I259" s="202"/>
      <c r="J259" s="197"/>
      <c r="K259" s="197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131</v>
      </c>
      <c r="AU259" s="207" t="s">
        <v>86</v>
      </c>
      <c r="AV259" s="13" t="s">
        <v>86</v>
      </c>
      <c r="AW259" s="13" t="s">
        <v>36</v>
      </c>
      <c r="AX259" s="13" t="s">
        <v>79</v>
      </c>
      <c r="AY259" s="207" t="s">
        <v>123</v>
      </c>
    </row>
    <row r="260" spans="1:65" s="14" customFormat="1" ht="11.25">
      <c r="B260" s="208"/>
      <c r="C260" s="209"/>
      <c r="D260" s="198" t="s">
        <v>131</v>
      </c>
      <c r="E260" s="210" t="s">
        <v>1</v>
      </c>
      <c r="F260" s="211" t="s">
        <v>298</v>
      </c>
      <c r="G260" s="209"/>
      <c r="H260" s="210" t="s">
        <v>1</v>
      </c>
      <c r="I260" s="212"/>
      <c r="J260" s="209"/>
      <c r="K260" s="209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131</v>
      </c>
      <c r="AU260" s="217" t="s">
        <v>86</v>
      </c>
      <c r="AV260" s="14" t="s">
        <v>84</v>
      </c>
      <c r="AW260" s="14" t="s">
        <v>36</v>
      </c>
      <c r="AX260" s="14" t="s">
        <v>79</v>
      </c>
      <c r="AY260" s="217" t="s">
        <v>123</v>
      </c>
    </row>
    <row r="261" spans="1:65" s="15" customFormat="1" ht="11.25">
      <c r="B261" s="218"/>
      <c r="C261" s="219"/>
      <c r="D261" s="198" t="s">
        <v>131</v>
      </c>
      <c r="E261" s="220" t="s">
        <v>1</v>
      </c>
      <c r="F261" s="221" t="s">
        <v>137</v>
      </c>
      <c r="G261" s="219"/>
      <c r="H261" s="222">
        <v>281.76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131</v>
      </c>
      <c r="AU261" s="228" t="s">
        <v>86</v>
      </c>
      <c r="AV261" s="15" t="s">
        <v>129</v>
      </c>
      <c r="AW261" s="15" t="s">
        <v>36</v>
      </c>
      <c r="AX261" s="15" t="s">
        <v>84</v>
      </c>
      <c r="AY261" s="228" t="s">
        <v>123</v>
      </c>
    </row>
    <row r="262" spans="1:65" s="2" customFormat="1" ht="21.75" customHeight="1">
      <c r="A262" s="34"/>
      <c r="B262" s="35"/>
      <c r="C262" s="182" t="s">
        <v>299</v>
      </c>
      <c r="D262" s="182" t="s">
        <v>125</v>
      </c>
      <c r="E262" s="183" t="s">
        <v>300</v>
      </c>
      <c r="F262" s="184" t="s">
        <v>301</v>
      </c>
      <c r="G262" s="185" t="s">
        <v>302</v>
      </c>
      <c r="H262" s="186">
        <v>91.5</v>
      </c>
      <c r="I262" s="187"/>
      <c r="J262" s="188">
        <f>ROUND(I262*H262,2)</f>
        <v>0</v>
      </c>
      <c r="K262" s="189"/>
      <c r="L262" s="39"/>
      <c r="M262" s="190" t="s">
        <v>1</v>
      </c>
      <c r="N262" s="191" t="s">
        <v>44</v>
      </c>
      <c r="O262" s="71"/>
      <c r="P262" s="192">
        <f>O262*H262</f>
        <v>0</v>
      </c>
      <c r="Q262" s="192">
        <v>0</v>
      </c>
      <c r="R262" s="192">
        <f>Q262*H262</f>
        <v>0</v>
      </c>
      <c r="S262" s="192">
        <v>1E-3</v>
      </c>
      <c r="T262" s="193">
        <f>S262*H262</f>
        <v>9.1499999999999998E-2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4" t="s">
        <v>158</v>
      </c>
      <c r="AT262" s="194" t="s">
        <v>125</v>
      </c>
      <c r="AU262" s="194" t="s">
        <v>86</v>
      </c>
      <c r="AY262" s="17" t="s">
        <v>123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7" t="s">
        <v>84</v>
      </c>
      <c r="BK262" s="195">
        <f>ROUND(I262*H262,2)</f>
        <v>0</v>
      </c>
      <c r="BL262" s="17" t="s">
        <v>158</v>
      </c>
      <c r="BM262" s="194" t="s">
        <v>303</v>
      </c>
    </row>
    <row r="263" spans="1:65" s="13" customFormat="1" ht="11.25">
      <c r="B263" s="196"/>
      <c r="C263" s="197"/>
      <c r="D263" s="198" t="s">
        <v>131</v>
      </c>
      <c r="E263" s="199" t="s">
        <v>1</v>
      </c>
      <c r="F263" s="200" t="s">
        <v>304</v>
      </c>
      <c r="G263" s="197"/>
      <c r="H263" s="201">
        <v>91.5</v>
      </c>
      <c r="I263" s="202"/>
      <c r="J263" s="197"/>
      <c r="K263" s="197"/>
      <c r="L263" s="203"/>
      <c r="M263" s="204"/>
      <c r="N263" s="205"/>
      <c r="O263" s="205"/>
      <c r="P263" s="205"/>
      <c r="Q263" s="205"/>
      <c r="R263" s="205"/>
      <c r="S263" s="205"/>
      <c r="T263" s="206"/>
      <c r="AT263" s="207" t="s">
        <v>131</v>
      </c>
      <c r="AU263" s="207" t="s">
        <v>86</v>
      </c>
      <c r="AV263" s="13" t="s">
        <v>86</v>
      </c>
      <c r="AW263" s="13" t="s">
        <v>36</v>
      </c>
      <c r="AX263" s="13" t="s">
        <v>84</v>
      </c>
      <c r="AY263" s="207" t="s">
        <v>123</v>
      </c>
    </row>
    <row r="264" spans="1:65" s="14" customFormat="1" ht="11.25">
      <c r="B264" s="208"/>
      <c r="C264" s="209"/>
      <c r="D264" s="198" t="s">
        <v>131</v>
      </c>
      <c r="E264" s="210" t="s">
        <v>1</v>
      </c>
      <c r="F264" s="211" t="s">
        <v>305</v>
      </c>
      <c r="G264" s="209"/>
      <c r="H264" s="210" t="s">
        <v>1</v>
      </c>
      <c r="I264" s="212"/>
      <c r="J264" s="209"/>
      <c r="K264" s="209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131</v>
      </c>
      <c r="AU264" s="217" t="s">
        <v>86</v>
      </c>
      <c r="AV264" s="14" t="s">
        <v>84</v>
      </c>
      <c r="AW264" s="14" t="s">
        <v>36</v>
      </c>
      <c r="AX264" s="14" t="s">
        <v>79</v>
      </c>
      <c r="AY264" s="217" t="s">
        <v>123</v>
      </c>
    </row>
    <row r="265" spans="1:65" s="2" customFormat="1" ht="16.5" customHeight="1">
      <c r="A265" s="34"/>
      <c r="B265" s="35"/>
      <c r="C265" s="182" t="s">
        <v>306</v>
      </c>
      <c r="D265" s="182" t="s">
        <v>125</v>
      </c>
      <c r="E265" s="183" t="s">
        <v>307</v>
      </c>
      <c r="F265" s="184" t="s">
        <v>308</v>
      </c>
      <c r="G265" s="185" t="s">
        <v>157</v>
      </c>
      <c r="H265" s="186">
        <v>224.26</v>
      </c>
      <c r="I265" s="187"/>
      <c r="J265" s="188">
        <f>ROUND(I265*H265,2)</f>
        <v>0</v>
      </c>
      <c r="K265" s="189"/>
      <c r="L265" s="39"/>
      <c r="M265" s="190" t="s">
        <v>1</v>
      </c>
      <c r="N265" s="191" t="s">
        <v>44</v>
      </c>
      <c r="O265" s="71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4" t="s">
        <v>158</v>
      </c>
      <c r="AT265" s="194" t="s">
        <v>125</v>
      </c>
      <c r="AU265" s="194" t="s">
        <v>86</v>
      </c>
      <c r="AY265" s="17" t="s">
        <v>123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7" t="s">
        <v>84</v>
      </c>
      <c r="BK265" s="195">
        <f>ROUND(I265*H265,2)</f>
        <v>0</v>
      </c>
      <c r="BL265" s="17" t="s">
        <v>158</v>
      </c>
      <c r="BM265" s="194" t="s">
        <v>309</v>
      </c>
    </row>
    <row r="266" spans="1:65" s="13" customFormat="1" ht="11.25">
      <c r="B266" s="196"/>
      <c r="C266" s="197"/>
      <c r="D266" s="198" t="s">
        <v>131</v>
      </c>
      <c r="E266" s="199" t="s">
        <v>1</v>
      </c>
      <c r="F266" s="200" t="s">
        <v>160</v>
      </c>
      <c r="G266" s="197"/>
      <c r="H266" s="201">
        <v>64.099999999999994</v>
      </c>
      <c r="I266" s="202"/>
      <c r="J266" s="197"/>
      <c r="K266" s="197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131</v>
      </c>
      <c r="AU266" s="207" t="s">
        <v>86</v>
      </c>
      <c r="AV266" s="13" t="s">
        <v>86</v>
      </c>
      <c r="AW266" s="13" t="s">
        <v>36</v>
      </c>
      <c r="AX266" s="13" t="s">
        <v>79</v>
      </c>
      <c r="AY266" s="207" t="s">
        <v>123</v>
      </c>
    </row>
    <row r="267" spans="1:65" s="14" customFormat="1" ht="11.25">
      <c r="B267" s="208"/>
      <c r="C267" s="209"/>
      <c r="D267" s="198" t="s">
        <v>131</v>
      </c>
      <c r="E267" s="210" t="s">
        <v>1</v>
      </c>
      <c r="F267" s="211" t="s">
        <v>143</v>
      </c>
      <c r="G267" s="209"/>
      <c r="H267" s="210" t="s">
        <v>1</v>
      </c>
      <c r="I267" s="212"/>
      <c r="J267" s="209"/>
      <c r="K267" s="209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131</v>
      </c>
      <c r="AU267" s="217" t="s">
        <v>86</v>
      </c>
      <c r="AV267" s="14" t="s">
        <v>84</v>
      </c>
      <c r="AW267" s="14" t="s">
        <v>36</v>
      </c>
      <c r="AX267" s="14" t="s">
        <v>79</v>
      </c>
      <c r="AY267" s="217" t="s">
        <v>123</v>
      </c>
    </row>
    <row r="268" spans="1:65" s="13" customFormat="1" ht="11.25">
      <c r="B268" s="196"/>
      <c r="C268" s="197"/>
      <c r="D268" s="198" t="s">
        <v>131</v>
      </c>
      <c r="E268" s="199" t="s">
        <v>1</v>
      </c>
      <c r="F268" s="200" t="s">
        <v>161</v>
      </c>
      <c r="G268" s="197"/>
      <c r="H268" s="201">
        <v>160.16</v>
      </c>
      <c r="I268" s="202"/>
      <c r="J268" s="197"/>
      <c r="K268" s="197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131</v>
      </c>
      <c r="AU268" s="207" t="s">
        <v>86</v>
      </c>
      <c r="AV268" s="13" t="s">
        <v>86</v>
      </c>
      <c r="AW268" s="13" t="s">
        <v>36</v>
      </c>
      <c r="AX268" s="13" t="s">
        <v>79</v>
      </c>
      <c r="AY268" s="207" t="s">
        <v>123</v>
      </c>
    </row>
    <row r="269" spans="1:65" s="14" customFormat="1" ht="11.25">
      <c r="B269" s="208"/>
      <c r="C269" s="209"/>
      <c r="D269" s="198" t="s">
        <v>131</v>
      </c>
      <c r="E269" s="210" t="s">
        <v>1</v>
      </c>
      <c r="F269" s="211" t="s">
        <v>145</v>
      </c>
      <c r="G269" s="209"/>
      <c r="H269" s="210" t="s">
        <v>1</v>
      </c>
      <c r="I269" s="212"/>
      <c r="J269" s="209"/>
      <c r="K269" s="209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131</v>
      </c>
      <c r="AU269" s="217" t="s">
        <v>86</v>
      </c>
      <c r="AV269" s="14" t="s">
        <v>84</v>
      </c>
      <c r="AW269" s="14" t="s">
        <v>36</v>
      </c>
      <c r="AX269" s="14" t="s">
        <v>79</v>
      </c>
      <c r="AY269" s="217" t="s">
        <v>123</v>
      </c>
    </row>
    <row r="270" spans="1:65" s="15" customFormat="1" ht="11.25">
      <c r="B270" s="218"/>
      <c r="C270" s="219"/>
      <c r="D270" s="198" t="s">
        <v>131</v>
      </c>
      <c r="E270" s="220" t="s">
        <v>1</v>
      </c>
      <c r="F270" s="221" t="s">
        <v>137</v>
      </c>
      <c r="G270" s="219"/>
      <c r="H270" s="222">
        <v>224.26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131</v>
      </c>
      <c r="AU270" s="228" t="s">
        <v>86</v>
      </c>
      <c r="AV270" s="15" t="s">
        <v>129</v>
      </c>
      <c r="AW270" s="15" t="s">
        <v>36</v>
      </c>
      <c r="AX270" s="15" t="s">
        <v>84</v>
      </c>
      <c r="AY270" s="228" t="s">
        <v>123</v>
      </c>
    </row>
    <row r="271" spans="1:65" s="2" customFormat="1" ht="16.5" customHeight="1">
      <c r="A271" s="34"/>
      <c r="B271" s="35"/>
      <c r="C271" s="182" t="s">
        <v>310</v>
      </c>
      <c r="D271" s="182" t="s">
        <v>125</v>
      </c>
      <c r="E271" s="183" t="s">
        <v>311</v>
      </c>
      <c r="F271" s="184" t="s">
        <v>312</v>
      </c>
      <c r="G271" s="185" t="s">
        <v>157</v>
      </c>
      <c r="H271" s="186">
        <v>57.5</v>
      </c>
      <c r="I271" s="187"/>
      <c r="J271" s="188">
        <f>ROUND(I271*H271,2)</f>
        <v>0</v>
      </c>
      <c r="K271" s="189"/>
      <c r="L271" s="39"/>
      <c r="M271" s="190" t="s">
        <v>1</v>
      </c>
      <c r="N271" s="191" t="s">
        <v>44</v>
      </c>
      <c r="O271" s="71"/>
      <c r="P271" s="192">
        <f>O271*H271</f>
        <v>0</v>
      </c>
      <c r="Q271" s="192">
        <v>0</v>
      </c>
      <c r="R271" s="192">
        <f>Q271*H271</f>
        <v>0</v>
      </c>
      <c r="S271" s="192">
        <v>0</v>
      </c>
      <c r="T271" s="19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4" t="s">
        <v>158</v>
      </c>
      <c r="AT271" s="194" t="s">
        <v>125</v>
      </c>
      <c r="AU271" s="194" t="s">
        <v>86</v>
      </c>
      <c r="AY271" s="17" t="s">
        <v>123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7" t="s">
        <v>84</v>
      </c>
      <c r="BK271" s="195">
        <f>ROUND(I271*H271,2)</f>
        <v>0</v>
      </c>
      <c r="BL271" s="17" t="s">
        <v>158</v>
      </c>
      <c r="BM271" s="194" t="s">
        <v>313</v>
      </c>
    </row>
    <row r="272" spans="1:65" s="13" customFormat="1" ht="11.25">
      <c r="B272" s="196"/>
      <c r="C272" s="197"/>
      <c r="D272" s="198" t="s">
        <v>131</v>
      </c>
      <c r="E272" s="199" t="s">
        <v>1</v>
      </c>
      <c r="F272" s="200" t="s">
        <v>162</v>
      </c>
      <c r="G272" s="197"/>
      <c r="H272" s="201">
        <v>57.5</v>
      </c>
      <c r="I272" s="202"/>
      <c r="J272" s="197"/>
      <c r="K272" s="197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131</v>
      </c>
      <c r="AU272" s="207" t="s">
        <v>86</v>
      </c>
      <c r="AV272" s="13" t="s">
        <v>86</v>
      </c>
      <c r="AW272" s="13" t="s">
        <v>36</v>
      </c>
      <c r="AX272" s="13" t="s">
        <v>84</v>
      </c>
      <c r="AY272" s="207" t="s">
        <v>123</v>
      </c>
    </row>
    <row r="273" spans="1:65" s="14" customFormat="1" ht="11.25">
      <c r="B273" s="208"/>
      <c r="C273" s="209"/>
      <c r="D273" s="198" t="s">
        <v>131</v>
      </c>
      <c r="E273" s="210" t="s">
        <v>1</v>
      </c>
      <c r="F273" s="211" t="s">
        <v>163</v>
      </c>
      <c r="G273" s="209"/>
      <c r="H273" s="210" t="s">
        <v>1</v>
      </c>
      <c r="I273" s="212"/>
      <c r="J273" s="209"/>
      <c r="K273" s="209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131</v>
      </c>
      <c r="AU273" s="217" t="s">
        <v>86</v>
      </c>
      <c r="AV273" s="14" t="s">
        <v>84</v>
      </c>
      <c r="AW273" s="14" t="s">
        <v>36</v>
      </c>
      <c r="AX273" s="14" t="s">
        <v>79</v>
      </c>
      <c r="AY273" s="217" t="s">
        <v>123</v>
      </c>
    </row>
    <row r="274" spans="1:65" s="2" customFormat="1" ht="21.75" customHeight="1">
      <c r="A274" s="34"/>
      <c r="B274" s="35"/>
      <c r="C274" s="182" t="s">
        <v>314</v>
      </c>
      <c r="D274" s="182" t="s">
        <v>125</v>
      </c>
      <c r="E274" s="183" t="s">
        <v>315</v>
      </c>
      <c r="F274" s="184" t="s">
        <v>316</v>
      </c>
      <c r="G274" s="185" t="s">
        <v>157</v>
      </c>
      <c r="H274" s="186">
        <v>281.76</v>
      </c>
      <c r="I274" s="187"/>
      <c r="J274" s="188">
        <f>ROUND(I274*H274,2)</f>
        <v>0</v>
      </c>
      <c r="K274" s="189"/>
      <c r="L274" s="39"/>
      <c r="M274" s="190" t="s">
        <v>1</v>
      </c>
      <c r="N274" s="191" t="s">
        <v>44</v>
      </c>
      <c r="O274" s="71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4" t="s">
        <v>158</v>
      </c>
      <c r="AT274" s="194" t="s">
        <v>125</v>
      </c>
      <c r="AU274" s="194" t="s">
        <v>86</v>
      </c>
      <c r="AY274" s="17" t="s">
        <v>123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7" t="s">
        <v>84</v>
      </c>
      <c r="BK274" s="195">
        <f>ROUND(I274*H274,2)</f>
        <v>0</v>
      </c>
      <c r="BL274" s="17" t="s">
        <v>158</v>
      </c>
      <c r="BM274" s="194" t="s">
        <v>317</v>
      </c>
    </row>
    <row r="275" spans="1:65" s="13" customFormat="1" ht="11.25">
      <c r="B275" s="196"/>
      <c r="C275" s="197"/>
      <c r="D275" s="198" t="s">
        <v>131</v>
      </c>
      <c r="E275" s="199" t="s">
        <v>1</v>
      </c>
      <c r="F275" s="200" t="s">
        <v>160</v>
      </c>
      <c r="G275" s="197"/>
      <c r="H275" s="201">
        <v>64.099999999999994</v>
      </c>
      <c r="I275" s="202"/>
      <c r="J275" s="197"/>
      <c r="K275" s="197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131</v>
      </c>
      <c r="AU275" s="207" t="s">
        <v>86</v>
      </c>
      <c r="AV275" s="13" t="s">
        <v>86</v>
      </c>
      <c r="AW275" s="13" t="s">
        <v>36</v>
      </c>
      <c r="AX275" s="13" t="s">
        <v>79</v>
      </c>
      <c r="AY275" s="207" t="s">
        <v>123</v>
      </c>
    </row>
    <row r="276" spans="1:65" s="14" customFormat="1" ht="11.25">
      <c r="B276" s="208"/>
      <c r="C276" s="209"/>
      <c r="D276" s="198" t="s">
        <v>131</v>
      </c>
      <c r="E276" s="210" t="s">
        <v>1</v>
      </c>
      <c r="F276" s="211" t="s">
        <v>143</v>
      </c>
      <c r="G276" s="209"/>
      <c r="H276" s="210" t="s">
        <v>1</v>
      </c>
      <c r="I276" s="212"/>
      <c r="J276" s="209"/>
      <c r="K276" s="209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131</v>
      </c>
      <c r="AU276" s="217" t="s">
        <v>86</v>
      </c>
      <c r="AV276" s="14" t="s">
        <v>84</v>
      </c>
      <c r="AW276" s="14" t="s">
        <v>36</v>
      </c>
      <c r="AX276" s="14" t="s">
        <v>79</v>
      </c>
      <c r="AY276" s="217" t="s">
        <v>123</v>
      </c>
    </row>
    <row r="277" spans="1:65" s="13" customFormat="1" ht="11.25">
      <c r="B277" s="196"/>
      <c r="C277" s="197"/>
      <c r="D277" s="198" t="s">
        <v>131</v>
      </c>
      <c r="E277" s="199" t="s">
        <v>1</v>
      </c>
      <c r="F277" s="200" t="s">
        <v>161</v>
      </c>
      <c r="G277" s="197"/>
      <c r="H277" s="201">
        <v>160.16</v>
      </c>
      <c r="I277" s="202"/>
      <c r="J277" s="197"/>
      <c r="K277" s="197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131</v>
      </c>
      <c r="AU277" s="207" t="s">
        <v>86</v>
      </c>
      <c r="AV277" s="13" t="s">
        <v>86</v>
      </c>
      <c r="AW277" s="13" t="s">
        <v>36</v>
      </c>
      <c r="AX277" s="13" t="s">
        <v>79</v>
      </c>
      <c r="AY277" s="207" t="s">
        <v>123</v>
      </c>
    </row>
    <row r="278" spans="1:65" s="14" customFormat="1" ht="11.25">
      <c r="B278" s="208"/>
      <c r="C278" s="209"/>
      <c r="D278" s="198" t="s">
        <v>131</v>
      </c>
      <c r="E278" s="210" t="s">
        <v>1</v>
      </c>
      <c r="F278" s="211" t="s">
        <v>145</v>
      </c>
      <c r="G278" s="209"/>
      <c r="H278" s="210" t="s">
        <v>1</v>
      </c>
      <c r="I278" s="212"/>
      <c r="J278" s="209"/>
      <c r="K278" s="209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131</v>
      </c>
      <c r="AU278" s="217" t="s">
        <v>86</v>
      </c>
      <c r="AV278" s="14" t="s">
        <v>84</v>
      </c>
      <c r="AW278" s="14" t="s">
        <v>36</v>
      </c>
      <c r="AX278" s="14" t="s">
        <v>79</v>
      </c>
      <c r="AY278" s="217" t="s">
        <v>123</v>
      </c>
    </row>
    <row r="279" spans="1:65" s="13" customFormat="1" ht="11.25">
      <c r="B279" s="196"/>
      <c r="C279" s="197"/>
      <c r="D279" s="198" t="s">
        <v>131</v>
      </c>
      <c r="E279" s="199" t="s">
        <v>1</v>
      </c>
      <c r="F279" s="200" t="s">
        <v>162</v>
      </c>
      <c r="G279" s="197"/>
      <c r="H279" s="201">
        <v>57.5</v>
      </c>
      <c r="I279" s="202"/>
      <c r="J279" s="197"/>
      <c r="K279" s="197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131</v>
      </c>
      <c r="AU279" s="207" t="s">
        <v>86</v>
      </c>
      <c r="AV279" s="13" t="s">
        <v>86</v>
      </c>
      <c r="AW279" s="13" t="s">
        <v>36</v>
      </c>
      <c r="AX279" s="13" t="s">
        <v>79</v>
      </c>
      <c r="AY279" s="207" t="s">
        <v>123</v>
      </c>
    </row>
    <row r="280" spans="1:65" s="14" customFormat="1" ht="11.25">
      <c r="B280" s="208"/>
      <c r="C280" s="209"/>
      <c r="D280" s="198" t="s">
        <v>131</v>
      </c>
      <c r="E280" s="210" t="s">
        <v>1</v>
      </c>
      <c r="F280" s="211" t="s">
        <v>163</v>
      </c>
      <c r="G280" s="209"/>
      <c r="H280" s="210" t="s">
        <v>1</v>
      </c>
      <c r="I280" s="212"/>
      <c r="J280" s="209"/>
      <c r="K280" s="209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131</v>
      </c>
      <c r="AU280" s="217" t="s">
        <v>86</v>
      </c>
      <c r="AV280" s="14" t="s">
        <v>84</v>
      </c>
      <c r="AW280" s="14" t="s">
        <v>36</v>
      </c>
      <c r="AX280" s="14" t="s">
        <v>79</v>
      </c>
      <c r="AY280" s="217" t="s">
        <v>123</v>
      </c>
    </row>
    <row r="281" spans="1:65" s="15" customFormat="1" ht="11.25">
      <c r="B281" s="218"/>
      <c r="C281" s="219"/>
      <c r="D281" s="198" t="s">
        <v>131</v>
      </c>
      <c r="E281" s="220" t="s">
        <v>1</v>
      </c>
      <c r="F281" s="221" t="s">
        <v>137</v>
      </c>
      <c r="G281" s="219"/>
      <c r="H281" s="222">
        <v>281.76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131</v>
      </c>
      <c r="AU281" s="228" t="s">
        <v>86</v>
      </c>
      <c r="AV281" s="15" t="s">
        <v>129</v>
      </c>
      <c r="AW281" s="15" t="s">
        <v>36</v>
      </c>
      <c r="AX281" s="15" t="s">
        <v>84</v>
      </c>
      <c r="AY281" s="228" t="s">
        <v>123</v>
      </c>
    </row>
    <row r="282" spans="1:65" s="2" customFormat="1" ht="21.75" customHeight="1">
      <c r="A282" s="34"/>
      <c r="B282" s="35"/>
      <c r="C282" s="182" t="s">
        <v>318</v>
      </c>
      <c r="D282" s="182" t="s">
        <v>125</v>
      </c>
      <c r="E282" s="183" t="s">
        <v>319</v>
      </c>
      <c r="F282" s="184" t="s">
        <v>320</v>
      </c>
      <c r="G282" s="185" t="s">
        <v>157</v>
      </c>
      <c r="H282" s="186">
        <v>281.76</v>
      </c>
      <c r="I282" s="187"/>
      <c r="J282" s="188">
        <f>ROUND(I282*H282,2)</f>
        <v>0</v>
      </c>
      <c r="K282" s="189"/>
      <c r="L282" s="39"/>
      <c r="M282" s="190" t="s">
        <v>1</v>
      </c>
      <c r="N282" s="191" t="s">
        <v>44</v>
      </c>
      <c r="O282" s="71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4" t="s">
        <v>158</v>
      </c>
      <c r="AT282" s="194" t="s">
        <v>125</v>
      </c>
      <c r="AU282" s="194" t="s">
        <v>86</v>
      </c>
      <c r="AY282" s="17" t="s">
        <v>123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7" t="s">
        <v>84</v>
      </c>
      <c r="BK282" s="195">
        <f>ROUND(I282*H282,2)</f>
        <v>0</v>
      </c>
      <c r="BL282" s="17" t="s">
        <v>158</v>
      </c>
      <c r="BM282" s="194" t="s">
        <v>321</v>
      </c>
    </row>
    <row r="283" spans="1:65" s="13" customFormat="1" ht="11.25">
      <c r="B283" s="196"/>
      <c r="C283" s="197"/>
      <c r="D283" s="198" t="s">
        <v>131</v>
      </c>
      <c r="E283" s="199" t="s">
        <v>1</v>
      </c>
      <c r="F283" s="200" t="s">
        <v>160</v>
      </c>
      <c r="G283" s="197"/>
      <c r="H283" s="201">
        <v>64.099999999999994</v>
      </c>
      <c r="I283" s="202"/>
      <c r="J283" s="197"/>
      <c r="K283" s="197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131</v>
      </c>
      <c r="AU283" s="207" t="s">
        <v>86</v>
      </c>
      <c r="AV283" s="13" t="s">
        <v>86</v>
      </c>
      <c r="AW283" s="13" t="s">
        <v>36</v>
      </c>
      <c r="AX283" s="13" t="s">
        <v>79</v>
      </c>
      <c r="AY283" s="207" t="s">
        <v>123</v>
      </c>
    </row>
    <row r="284" spans="1:65" s="14" customFormat="1" ht="11.25">
      <c r="B284" s="208"/>
      <c r="C284" s="209"/>
      <c r="D284" s="198" t="s">
        <v>131</v>
      </c>
      <c r="E284" s="210" t="s">
        <v>1</v>
      </c>
      <c r="F284" s="211" t="s">
        <v>143</v>
      </c>
      <c r="G284" s="209"/>
      <c r="H284" s="210" t="s">
        <v>1</v>
      </c>
      <c r="I284" s="212"/>
      <c r="J284" s="209"/>
      <c r="K284" s="209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131</v>
      </c>
      <c r="AU284" s="217" t="s">
        <v>86</v>
      </c>
      <c r="AV284" s="14" t="s">
        <v>84</v>
      </c>
      <c r="AW284" s="14" t="s">
        <v>36</v>
      </c>
      <c r="AX284" s="14" t="s">
        <v>79</v>
      </c>
      <c r="AY284" s="217" t="s">
        <v>123</v>
      </c>
    </row>
    <row r="285" spans="1:65" s="13" customFormat="1" ht="11.25">
      <c r="B285" s="196"/>
      <c r="C285" s="197"/>
      <c r="D285" s="198" t="s">
        <v>131</v>
      </c>
      <c r="E285" s="199" t="s">
        <v>1</v>
      </c>
      <c r="F285" s="200" t="s">
        <v>161</v>
      </c>
      <c r="G285" s="197"/>
      <c r="H285" s="201">
        <v>160.16</v>
      </c>
      <c r="I285" s="202"/>
      <c r="J285" s="197"/>
      <c r="K285" s="197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131</v>
      </c>
      <c r="AU285" s="207" t="s">
        <v>86</v>
      </c>
      <c r="AV285" s="13" t="s">
        <v>86</v>
      </c>
      <c r="AW285" s="13" t="s">
        <v>36</v>
      </c>
      <c r="AX285" s="13" t="s">
        <v>79</v>
      </c>
      <c r="AY285" s="207" t="s">
        <v>123</v>
      </c>
    </row>
    <row r="286" spans="1:65" s="14" customFormat="1" ht="11.25">
      <c r="B286" s="208"/>
      <c r="C286" s="209"/>
      <c r="D286" s="198" t="s">
        <v>131</v>
      </c>
      <c r="E286" s="210" t="s">
        <v>1</v>
      </c>
      <c r="F286" s="211" t="s">
        <v>145</v>
      </c>
      <c r="G286" s="209"/>
      <c r="H286" s="210" t="s">
        <v>1</v>
      </c>
      <c r="I286" s="212"/>
      <c r="J286" s="209"/>
      <c r="K286" s="209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131</v>
      </c>
      <c r="AU286" s="217" t="s">
        <v>86</v>
      </c>
      <c r="AV286" s="14" t="s">
        <v>84</v>
      </c>
      <c r="AW286" s="14" t="s">
        <v>36</v>
      </c>
      <c r="AX286" s="14" t="s">
        <v>79</v>
      </c>
      <c r="AY286" s="217" t="s">
        <v>123</v>
      </c>
    </row>
    <row r="287" spans="1:65" s="13" customFormat="1" ht="11.25">
      <c r="B287" s="196"/>
      <c r="C287" s="197"/>
      <c r="D287" s="198" t="s">
        <v>131</v>
      </c>
      <c r="E287" s="199" t="s">
        <v>1</v>
      </c>
      <c r="F287" s="200" t="s">
        <v>162</v>
      </c>
      <c r="G287" s="197"/>
      <c r="H287" s="201">
        <v>57.5</v>
      </c>
      <c r="I287" s="202"/>
      <c r="J287" s="197"/>
      <c r="K287" s="197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131</v>
      </c>
      <c r="AU287" s="207" t="s">
        <v>86</v>
      </c>
      <c r="AV287" s="13" t="s">
        <v>86</v>
      </c>
      <c r="AW287" s="13" t="s">
        <v>36</v>
      </c>
      <c r="AX287" s="13" t="s">
        <v>79</v>
      </c>
      <c r="AY287" s="207" t="s">
        <v>123</v>
      </c>
    </row>
    <row r="288" spans="1:65" s="14" customFormat="1" ht="11.25">
      <c r="B288" s="208"/>
      <c r="C288" s="209"/>
      <c r="D288" s="198" t="s">
        <v>131</v>
      </c>
      <c r="E288" s="210" t="s">
        <v>1</v>
      </c>
      <c r="F288" s="211" t="s">
        <v>163</v>
      </c>
      <c r="G288" s="209"/>
      <c r="H288" s="210" t="s">
        <v>1</v>
      </c>
      <c r="I288" s="212"/>
      <c r="J288" s="209"/>
      <c r="K288" s="209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131</v>
      </c>
      <c r="AU288" s="217" t="s">
        <v>86</v>
      </c>
      <c r="AV288" s="14" t="s">
        <v>84</v>
      </c>
      <c r="AW288" s="14" t="s">
        <v>36</v>
      </c>
      <c r="AX288" s="14" t="s">
        <v>79</v>
      </c>
      <c r="AY288" s="217" t="s">
        <v>123</v>
      </c>
    </row>
    <row r="289" spans="1:65" s="15" customFormat="1" ht="11.25">
      <c r="B289" s="218"/>
      <c r="C289" s="219"/>
      <c r="D289" s="198" t="s">
        <v>131</v>
      </c>
      <c r="E289" s="220" t="s">
        <v>1</v>
      </c>
      <c r="F289" s="221" t="s">
        <v>137</v>
      </c>
      <c r="G289" s="219"/>
      <c r="H289" s="222">
        <v>281.76</v>
      </c>
      <c r="I289" s="223"/>
      <c r="J289" s="219"/>
      <c r="K289" s="219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131</v>
      </c>
      <c r="AU289" s="228" t="s">
        <v>86</v>
      </c>
      <c r="AV289" s="15" t="s">
        <v>129</v>
      </c>
      <c r="AW289" s="15" t="s">
        <v>36</v>
      </c>
      <c r="AX289" s="15" t="s">
        <v>84</v>
      </c>
      <c r="AY289" s="228" t="s">
        <v>123</v>
      </c>
    </row>
    <row r="290" spans="1:65" s="2" customFormat="1" ht="16.5" customHeight="1">
      <c r="A290" s="34"/>
      <c r="B290" s="35"/>
      <c r="C290" s="182" t="s">
        <v>322</v>
      </c>
      <c r="D290" s="182" t="s">
        <v>125</v>
      </c>
      <c r="E290" s="183" t="s">
        <v>323</v>
      </c>
      <c r="F290" s="184" t="s">
        <v>324</v>
      </c>
      <c r="G290" s="185" t="s">
        <v>302</v>
      </c>
      <c r="H290" s="186">
        <v>91.5</v>
      </c>
      <c r="I290" s="187"/>
      <c r="J290" s="188">
        <f>ROUND(I290*H290,2)</f>
        <v>0</v>
      </c>
      <c r="K290" s="189"/>
      <c r="L290" s="39"/>
      <c r="M290" s="190" t="s">
        <v>1</v>
      </c>
      <c r="N290" s="191" t="s">
        <v>44</v>
      </c>
      <c r="O290" s="71"/>
      <c r="P290" s="192">
        <f>O290*H290</f>
        <v>0</v>
      </c>
      <c r="Q290" s="192">
        <v>0</v>
      </c>
      <c r="R290" s="192">
        <f>Q290*H290</f>
        <v>0</v>
      </c>
      <c r="S290" s="192">
        <v>0</v>
      </c>
      <c r="T290" s="19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4" t="s">
        <v>158</v>
      </c>
      <c r="AT290" s="194" t="s">
        <v>125</v>
      </c>
      <c r="AU290" s="194" t="s">
        <v>86</v>
      </c>
      <c r="AY290" s="17" t="s">
        <v>123</v>
      </c>
      <c r="BE290" s="195">
        <f>IF(N290="základní",J290,0)</f>
        <v>0</v>
      </c>
      <c r="BF290" s="195">
        <f>IF(N290="snížená",J290,0)</f>
        <v>0</v>
      </c>
      <c r="BG290" s="195">
        <f>IF(N290="zákl. přenesená",J290,0)</f>
        <v>0</v>
      </c>
      <c r="BH290" s="195">
        <f>IF(N290="sníž. přenesená",J290,0)</f>
        <v>0</v>
      </c>
      <c r="BI290" s="195">
        <f>IF(N290="nulová",J290,0)</f>
        <v>0</v>
      </c>
      <c r="BJ290" s="17" t="s">
        <v>84</v>
      </c>
      <c r="BK290" s="195">
        <f>ROUND(I290*H290,2)</f>
        <v>0</v>
      </c>
      <c r="BL290" s="17" t="s">
        <v>158</v>
      </c>
      <c r="BM290" s="194" t="s">
        <v>325</v>
      </c>
    </row>
    <row r="291" spans="1:65" s="13" customFormat="1" ht="11.25">
      <c r="B291" s="196"/>
      <c r="C291" s="197"/>
      <c r="D291" s="198" t="s">
        <v>131</v>
      </c>
      <c r="E291" s="199" t="s">
        <v>1</v>
      </c>
      <c r="F291" s="200" t="s">
        <v>304</v>
      </c>
      <c r="G291" s="197"/>
      <c r="H291" s="201">
        <v>91.5</v>
      </c>
      <c r="I291" s="202"/>
      <c r="J291" s="197"/>
      <c r="K291" s="197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131</v>
      </c>
      <c r="AU291" s="207" t="s">
        <v>86</v>
      </c>
      <c r="AV291" s="13" t="s">
        <v>86</v>
      </c>
      <c r="AW291" s="13" t="s">
        <v>36</v>
      </c>
      <c r="AX291" s="13" t="s">
        <v>84</v>
      </c>
      <c r="AY291" s="207" t="s">
        <v>123</v>
      </c>
    </row>
    <row r="292" spans="1:65" s="14" customFormat="1" ht="11.25">
      <c r="B292" s="208"/>
      <c r="C292" s="209"/>
      <c r="D292" s="198" t="s">
        <v>131</v>
      </c>
      <c r="E292" s="210" t="s">
        <v>1</v>
      </c>
      <c r="F292" s="211" t="s">
        <v>326</v>
      </c>
      <c r="G292" s="209"/>
      <c r="H292" s="210" t="s">
        <v>1</v>
      </c>
      <c r="I292" s="212"/>
      <c r="J292" s="209"/>
      <c r="K292" s="209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131</v>
      </c>
      <c r="AU292" s="217" t="s">
        <v>86</v>
      </c>
      <c r="AV292" s="14" t="s">
        <v>84</v>
      </c>
      <c r="AW292" s="14" t="s">
        <v>36</v>
      </c>
      <c r="AX292" s="14" t="s">
        <v>79</v>
      </c>
      <c r="AY292" s="217" t="s">
        <v>123</v>
      </c>
    </row>
    <row r="293" spans="1:65" s="12" customFormat="1" ht="22.9" customHeight="1">
      <c r="B293" s="166"/>
      <c r="C293" s="167"/>
      <c r="D293" s="168" t="s">
        <v>78</v>
      </c>
      <c r="E293" s="180" t="s">
        <v>327</v>
      </c>
      <c r="F293" s="180" t="s">
        <v>328</v>
      </c>
      <c r="G293" s="167"/>
      <c r="H293" s="167"/>
      <c r="I293" s="170"/>
      <c r="J293" s="181">
        <f>BK293</f>
        <v>0</v>
      </c>
      <c r="K293" s="167"/>
      <c r="L293" s="172"/>
      <c r="M293" s="173"/>
      <c r="N293" s="174"/>
      <c r="O293" s="174"/>
      <c r="P293" s="175">
        <f>SUM(P294:P341)</f>
        <v>0</v>
      </c>
      <c r="Q293" s="174"/>
      <c r="R293" s="175">
        <f>SUM(R294:R341)</f>
        <v>0.19119221999999997</v>
      </c>
      <c r="S293" s="174"/>
      <c r="T293" s="176">
        <f>SUM(T294:T341)</f>
        <v>0</v>
      </c>
      <c r="AR293" s="177" t="s">
        <v>86</v>
      </c>
      <c r="AT293" s="178" t="s">
        <v>78</v>
      </c>
      <c r="AU293" s="178" t="s">
        <v>84</v>
      </c>
      <c r="AY293" s="177" t="s">
        <v>123</v>
      </c>
      <c r="BK293" s="179">
        <f>SUM(BK294:BK341)</f>
        <v>0</v>
      </c>
    </row>
    <row r="294" spans="1:65" s="2" customFormat="1" ht="21.75" customHeight="1">
      <c r="A294" s="34"/>
      <c r="B294" s="35"/>
      <c r="C294" s="182" t="s">
        <v>329</v>
      </c>
      <c r="D294" s="182" t="s">
        <v>125</v>
      </c>
      <c r="E294" s="183" t="s">
        <v>330</v>
      </c>
      <c r="F294" s="184" t="s">
        <v>331</v>
      </c>
      <c r="G294" s="185" t="s">
        <v>157</v>
      </c>
      <c r="H294" s="186">
        <v>281.76</v>
      </c>
      <c r="I294" s="187"/>
      <c r="J294" s="188">
        <f>ROUND(I294*H294,2)</f>
        <v>0</v>
      </c>
      <c r="K294" s="189"/>
      <c r="L294" s="39"/>
      <c r="M294" s="190" t="s">
        <v>1</v>
      </c>
      <c r="N294" s="191" t="s">
        <v>44</v>
      </c>
      <c r="O294" s="71"/>
      <c r="P294" s="192">
        <f>O294*H294</f>
        <v>0</v>
      </c>
      <c r="Q294" s="192">
        <v>4.0000000000000003E-5</v>
      </c>
      <c r="R294" s="192">
        <f>Q294*H294</f>
        <v>1.12704E-2</v>
      </c>
      <c r="S294" s="192">
        <v>0</v>
      </c>
      <c r="T294" s="19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4" t="s">
        <v>158</v>
      </c>
      <c r="AT294" s="194" t="s">
        <v>125</v>
      </c>
      <c r="AU294" s="194" t="s">
        <v>86</v>
      </c>
      <c r="AY294" s="17" t="s">
        <v>123</v>
      </c>
      <c r="BE294" s="195">
        <f>IF(N294="základní",J294,0)</f>
        <v>0</v>
      </c>
      <c r="BF294" s="195">
        <f>IF(N294="snížená",J294,0)</f>
        <v>0</v>
      </c>
      <c r="BG294" s="195">
        <f>IF(N294="zákl. přenesená",J294,0)</f>
        <v>0</v>
      </c>
      <c r="BH294" s="195">
        <f>IF(N294="sníž. přenesená",J294,0)</f>
        <v>0</v>
      </c>
      <c r="BI294" s="195">
        <f>IF(N294="nulová",J294,0)</f>
        <v>0</v>
      </c>
      <c r="BJ294" s="17" t="s">
        <v>84</v>
      </c>
      <c r="BK294" s="195">
        <f>ROUND(I294*H294,2)</f>
        <v>0</v>
      </c>
      <c r="BL294" s="17" t="s">
        <v>158</v>
      </c>
      <c r="BM294" s="194" t="s">
        <v>332</v>
      </c>
    </row>
    <row r="295" spans="1:65" s="13" customFormat="1" ht="11.25">
      <c r="B295" s="196"/>
      <c r="C295" s="197"/>
      <c r="D295" s="198" t="s">
        <v>131</v>
      </c>
      <c r="E295" s="199" t="s">
        <v>1</v>
      </c>
      <c r="F295" s="200" t="s">
        <v>160</v>
      </c>
      <c r="G295" s="197"/>
      <c r="H295" s="201">
        <v>64.099999999999994</v>
      </c>
      <c r="I295" s="202"/>
      <c r="J295" s="197"/>
      <c r="K295" s="197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131</v>
      </c>
      <c r="AU295" s="207" t="s">
        <v>86</v>
      </c>
      <c r="AV295" s="13" t="s">
        <v>86</v>
      </c>
      <c r="AW295" s="13" t="s">
        <v>36</v>
      </c>
      <c r="AX295" s="13" t="s">
        <v>79</v>
      </c>
      <c r="AY295" s="207" t="s">
        <v>123</v>
      </c>
    </row>
    <row r="296" spans="1:65" s="14" customFormat="1" ht="11.25">
      <c r="B296" s="208"/>
      <c r="C296" s="209"/>
      <c r="D296" s="198" t="s">
        <v>131</v>
      </c>
      <c r="E296" s="210" t="s">
        <v>1</v>
      </c>
      <c r="F296" s="211" t="s">
        <v>143</v>
      </c>
      <c r="G296" s="209"/>
      <c r="H296" s="210" t="s">
        <v>1</v>
      </c>
      <c r="I296" s="212"/>
      <c r="J296" s="209"/>
      <c r="K296" s="209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131</v>
      </c>
      <c r="AU296" s="217" t="s">
        <v>86</v>
      </c>
      <c r="AV296" s="14" t="s">
        <v>84</v>
      </c>
      <c r="AW296" s="14" t="s">
        <v>36</v>
      </c>
      <c r="AX296" s="14" t="s">
        <v>79</v>
      </c>
      <c r="AY296" s="217" t="s">
        <v>123</v>
      </c>
    </row>
    <row r="297" spans="1:65" s="13" customFormat="1" ht="11.25">
      <c r="B297" s="196"/>
      <c r="C297" s="197"/>
      <c r="D297" s="198" t="s">
        <v>131</v>
      </c>
      <c r="E297" s="199" t="s">
        <v>1</v>
      </c>
      <c r="F297" s="200" t="s">
        <v>161</v>
      </c>
      <c r="G297" s="197"/>
      <c r="H297" s="201">
        <v>160.16</v>
      </c>
      <c r="I297" s="202"/>
      <c r="J297" s="197"/>
      <c r="K297" s="197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131</v>
      </c>
      <c r="AU297" s="207" t="s">
        <v>86</v>
      </c>
      <c r="AV297" s="13" t="s">
        <v>86</v>
      </c>
      <c r="AW297" s="13" t="s">
        <v>36</v>
      </c>
      <c r="AX297" s="13" t="s">
        <v>79</v>
      </c>
      <c r="AY297" s="207" t="s">
        <v>123</v>
      </c>
    </row>
    <row r="298" spans="1:65" s="14" customFormat="1" ht="11.25">
      <c r="B298" s="208"/>
      <c r="C298" s="209"/>
      <c r="D298" s="198" t="s">
        <v>131</v>
      </c>
      <c r="E298" s="210" t="s">
        <v>1</v>
      </c>
      <c r="F298" s="211" t="s">
        <v>145</v>
      </c>
      <c r="G298" s="209"/>
      <c r="H298" s="210" t="s">
        <v>1</v>
      </c>
      <c r="I298" s="212"/>
      <c r="J298" s="209"/>
      <c r="K298" s="209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131</v>
      </c>
      <c r="AU298" s="217" t="s">
        <v>86</v>
      </c>
      <c r="AV298" s="14" t="s">
        <v>84</v>
      </c>
      <c r="AW298" s="14" t="s">
        <v>36</v>
      </c>
      <c r="AX298" s="14" t="s">
        <v>79</v>
      </c>
      <c r="AY298" s="217" t="s">
        <v>123</v>
      </c>
    </row>
    <row r="299" spans="1:65" s="13" customFormat="1" ht="11.25">
      <c r="B299" s="196"/>
      <c r="C299" s="197"/>
      <c r="D299" s="198" t="s">
        <v>131</v>
      </c>
      <c r="E299" s="199" t="s">
        <v>1</v>
      </c>
      <c r="F299" s="200" t="s">
        <v>162</v>
      </c>
      <c r="G299" s="197"/>
      <c r="H299" s="201">
        <v>57.5</v>
      </c>
      <c r="I299" s="202"/>
      <c r="J299" s="197"/>
      <c r="K299" s="197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131</v>
      </c>
      <c r="AU299" s="207" t="s">
        <v>86</v>
      </c>
      <c r="AV299" s="13" t="s">
        <v>86</v>
      </c>
      <c r="AW299" s="13" t="s">
        <v>36</v>
      </c>
      <c r="AX299" s="13" t="s">
        <v>79</v>
      </c>
      <c r="AY299" s="207" t="s">
        <v>123</v>
      </c>
    </row>
    <row r="300" spans="1:65" s="14" customFormat="1" ht="11.25">
      <c r="B300" s="208"/>
      <c r="C300" s="209"/>
      <c r="D300" s="198" t="s">
        <v>131</v>
      </c>
      <c r="E300" s="210" t="s">
        <v>1</v>
      </c>
      <c r="F300" s="211" t="s">
        <v>163</v>
      </c>
      <c r="G300" s="209"/>
      <c r="H300" s="210" t="s">
        <v>1</v>
      </c>
      <c r="I300" s="212"/>
      <c r="J300" s="209"/>
      <c r="K300" s="209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131</v>
      </c>
      <c r="AU300" s="217" t="s">
        <v>86</v>
      </c>
      <c r="AV300" s="14" t="s">
        <v>84</v>
      </c>
      <c r="AW300" s="14" t="s">
        <v>36</v>
      </c>
      <c r="AX300" s="14" t="s">
        <v>79</v>
      </c>
      <c r="AY300" s="217" t="s">
        <v>123</v>
      </c>
    </row>
    <row r="301" spans="1:65" s="15" customFormat="1" ht="11.25">
      <c r="B301" s="218"/>
      <c r="C301" s="219"/>
      <c r="D301" s="198" t="s">
        <v>131</v>
      </c>
      <c r="E301" s="220" t="s">
        <v>1</v>
      </c>
      <c r="F301" s="221" t="s">
        <v>137</v>
      </c>
      <c r="G301" s="219"/>
      <c r="H301" s="222">
        <v>281.76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131</v>
      </c>
      <c r="AU301" s="228" t="s">
        <v>86</v>
      </c>
      <c r="AV301" s="15" t="s">
        <v>129</v>
      </c>
      <c r="AW301" s="15" t="s">
        <v>36</v>
      </c>
      <c r="AX301" s="15" t="s">
        <v>84</v>
      </c>
      <c r="AY301" s="228" t="s">
        <v>123</v>
      </c>
    </row>
    <row r="302" spans="1:65" s="2" customFormat="1" ht="21.75" customHeight="1">
      <c r="A302" s="34"/>
      <c r="B302" s="35"/>
      <c r="C302" s="182" t="s">
        <v>333</v>
      </c>
      <c r="D302" s="182" t="s">
        <v>125</v>
      </c>
      <c r="E302" s="183" t="s">
        <v>334</v>
      </c>
      <c r="F302" s="184" t="s">
        <v>335</v>
      </c>
      <c r="G302" s="185" t="s">
        <v>157</v>
      </c>
      <c r="H302" s="186">
        <v>281.76</v>
      </c>
      <c r="I302" s="187"/>
      <c r="J302" s="188">
        <f>ROUND(I302*H302,2)</f>
        <v>0</v>
      </c>
      <c r="K302" s="189"/>
      <c r="L302" s="39"/>
      <c r="M302" s="190" t="s">
        <v>1</v>
      </c>
      <c r="N302" s="191" t="s">
        <v>44</v>
      </c>
      <c r="O302" s="71"/>
      <c r="P302" s="192">
        <f>O302*H302</f>
        <v>0</v>
      </c>
      <c r="Q302" s="192">
        <v>4.0000000000000003E-5</v>
      </c>
      <c r="R302" s="192">
        <f>Q302*H302</f>
        <v>1.12704E-2</v>
      </c>
      <c r="S302" s="192">
        <v>0</v>
      </c>
      <c r="T302" s="19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4" t="s">
        <v>158</v>
      </c>
      <c r="AT302" s="194" t="s">
        <v>125</v>
      </c>
      <c r="AU302" s="194" t="s">
        <v>86</v>
      </c>
      <c r="AY302" s="17" t="s">
        <v>123</v>
      </c>
      <c r="BE302" s="195">
        <f>IF(N302="základní",J302,0)</f>
        <v>0</v>
      </c>
      <c r="BF302" s="195">
        <f>IF(N302="snížená",J302,0)</f>
        <v>0</v>
      </c>
      <c r="BG302" s="195">
        <f>IF(N302="zákl. přenesená",J302,0)</f>
        <v>0</v>
      </c>
      <c r="BH302" s="195">
        <f>IF(N302="sníž. přenesená",J302,0)</f>
        <v>0</v>
      </c>
      <c r="BI302" s="195">
        <f>IF(N302="nulová",J302,0)</f>
        <v>0</v>
      </c>
      <c r="BJ302" s="17" t="s">
        <v>84</v>
      </c>
      <c r="BK302" s="195">
        <f>ROUND(I302*H302,2)</f>
        <v>0</v>
      </c>
      <c r="BL302" s="17" t="s">
        <v>158</v>
      </c>
      <c r="BM302" s="194" t="s">
        <v>336</v>
      </c>
    </row>
    <row r="303" spans="1:65" s="13" customFormat="1" ht="11.25">
      <c r="B303" s="196"/>
      <c r="C303" s="197"/>
      <c r="D303" s="198" t="s">
        <v>131</v>
      </c>
      <c r="E303" s="199" t="s">
        <v>1</v>
      </c>
      <c r="F303" s="200" t="s">
        <v>160</v>
      </c>
      <c r="G303" s="197"/>
      <c r="H303" s="201">
        <v>64.099999999999994</v>
      </c>
      <c r="I303" s="202"/>
      <c r="J303" s="197"/>
      <c r="K303" s="197"/>
      <c r="L303" s="203"/>
      <c r="M303" s="204"/>
      <c r="N303" s="205"/>
      <c r="O303" s="205"/>
      <c r="P303" s="205"/>
      <c r="Q303" s="205"/>
      <c r="R303" s="205"/>
      <c r="S303" s="205"/>
      <c r="T303" s="206"/>
      <c r="AT303" s="207" t="s">
        <v>131</v>
      </c>
      <c r="AU303" s="207" t="s">
        <v>86</v>
      </c>
      <c r="AV303" s="13" t="s">
        <v>86</v>
      </c>
      <c r="AW303" s="13" t="s">
        <v>36</v>
      </c>
      <c r="AX303" s="13" t="s">
        <v>79</v>
      </c>
      <c r="AY303" s="207" t="s">
        <v>123</v>
      </c>
    </row>
    <row r="304" spans="1:65" s="14" customFormat="1" ht="11.25">
      <c r="B304" s="208"/>
      <c r="C304" s="209"/>
      <c r="D304" s="198" t="s">
        <v>131</v>
      </c>
      <c r="E304" s="210" t="s">
        <v>1</v>
      </c>
      <c r="F304" s="211" t="s">
        <v>143</v>
      </c>
      <c r="G304" s="209"/>
      <c r="H304" s="210" t="s">
        <v>1</v>
      </c>
      <c r="I304" s="212"/>
      <c r="J304" s="209"/>
      <c r="K304" s="209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131</v>
      </c>
      <c r="AU304" s="217" t="s">
        <v>86</v>
      </c>
      <c r="AV304" s="14" t="s">
        <v>84</v>
      </c>
      <c r="AW304" s="14" t="s">
        <v>36</v>
      </c>
      <c r="AX304" s="14" t="s">
        <v>79</v>
      </c>
      <c r="AY304" s="217" t="s">
        <v>123</v>
      </c>
    </row>
    <row r="305" spans="1:65" s="13" customFormat="1" ht="11.25">
      <c r="B305" s="196"/>
      <c r="C305" s="197"/>
      <c r="D305" s="198" t="s">
        <v>131</v>
      </c>
      <c r="E305" s="199" t="s">
        <v>1</v>
      </c>
      <c r="F305" s="200" t="s">
        <v>161</v>
      </c>
      <c r="G305" s="197"/>
      <c r="H305" s="201">
        <v>160.16</v>
      </c>
      <c r="I305" s="202"/>
      <c r="J305" s="197"/>
      <c r="K305" s="197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131</v>
      </c>
      <c r="AU305" s="207" t="s">
        <v>86</v>
      </c>
      <c r="AV305" s="13" t="s">
        <v>86</v>
      </c>
      <c r="AW305" s="13" t="s">
        <v>36</v>
      </c>
      <c r="AX305" s="13" t="s">
        <v>79</v>
      </c>
      <c r="AY305" s="207" t="s">
        <v>123</v>
      </c>
    </row>
    <row r="306" spans="1:65" s="14" customFormat="1" ht="11.25">
      <c r="B306" s="208"/>
      <c r="C306" s="209"/>
      <c r="D306" s="198" t="s">
        <v>131</v>
      </c>
      <c r="E306" s="210" t="s">
        <v>1</v>
      </c>
      <c r="F306" s="211" t="s">
        <v>145</v>
      </c>
      <c r="G306" s="209"/>
      <c r="H306" s="210" t="s">
        <v>1</v>
      </c>
      <c r="I306" s="212"/>
      <c r="J306" s="209"/>
      <c r="K306" s="209"/>
      <c r="L306" s="213"/>
      <c r="M306" s="214"/>
      <c r="N306" s="215"/>
      <c r="O306" s="215"/>
      <c r="P306" s="215"/>
      <c r="Q306" s="215"/>
      <c r="R306" s="215"/>
      <c r="S306" s="215"/>
      <c r="T306" s="216"/>
      <c r="AT306" s="217" t="s">
        <v>131</v>
      </c>
      <c r="AU306" s="217" t="s">
        <v>86</v>
      </c>
      <c r="AV306" s="14" t="s">
        <v>84</v>
      </c>
      <c r="AW306" s="14" t="s">
        <v>36</v>
      </c>
      <c r="AX306" s="14" t="s">
        <v>79</v>
      </c>
      <c r="AY306" s="217" t="s">
        <v>123</v>
      </c>
    </row>
    <row r="307" spans="1:65" s="13" customFormat="1" ht="11.25">
      <c r="B307" s="196"/>
      <c r="C307" s="197"/>
      <c r="D307" s="198" t="s">
        <v>131</v>
      </c>
      <c r="E307" s="199" t="s">
        <v>1</v>
      </c>
      <c r="F307" s="200" t="s">
        <v>162</v>
      </c>
      <c r="G307" s="197"/>
      <c r="H307" s="201">
        <v>57.5</v>
      </c>
      <c r="I307" s="202"/>
      <c r="J307" s="197"/>
      <c r="K307" s="197"/>
      <c r="L307" s="203"/>
      <c r="M307" s="204"/>
      <c r="N307" s="205"/>
      <c r="O307" s="205"/>
      <c r="P307" s="205"/>
      <c r="Q307" s="205"/>
      <c r="R307" s="205"/>
      <c r="S307" s="205"/>
      <c r="T307" s="206"/>
      <c r="AT307" s="207" t="s">
        <v>131</v>
      </c>
      <c r="AU307" s="207" t="s">
        <v>86</v>
      </c>
      <c r="AV307" s="13" t="s">
        <v>86</v>
      </c>
      <c r="AW307" s="13" t="s">
        <v>36</v>
      </c>
      <c r="AX307" s="13" t="s">
        <v>79</v>
      </c>
      <c r="AY307" s="207" t="s">
        <v>123</v>
      </c>
    </row>
    <row r="308" spans="1:65" s="14" customFormat="1" ht="11.25">
      <c r="B308" s="208"/>
      <c r="C308" s="209"/>
      <c r="D308" s="198" t="s">
        <v>131</v>
      </c>
      <c r="E308" s="210" t="s">
        <v>1</v>
      </c>
      <c r="F308" s="211" t="s">
        <v>163</v>
      </c>
      <c r="G308" s="209"/>
      <c r="H308" s="210" t="s">
        <v>1</v>
      </c>
      <c r="I308" s="212"/>
      <c r="J308" s="209"/>
      <c r="K308" s="209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131</v>
      </c>
      <c r="AU308" s="217" t="s">
        <v>86</v>
      </c>
      <c r="AV308" s="14" t="s">
        <v>84</v>
      </c>
      <c r="AW308" s="14" t="s">
        <v>36</v>
      </c>
      <c r="AX308" s="14" t="s">
        <v>79</v>
      </c>
      <c r="AY308" s="217" t="s">
        <v>123</v>
      </c>
    </row>
    <row r="309" spans="1:65" s="15" customFormat="1" ht="11.25">
      <c r="B309" s="218"/>
      <c r="C309" s="219"/>
      <c r="D309" s="198" t="s">
        <v>131</v>
      </c>
      <c r="E309" s="220" t="s">
        <v>1</v>
      </c>
      <c r="F309" s="221" t="s">
        <v>137</v>
      </c>
      <c r="G309" s="219"/>
      <c r="H309" s="222">
        <v>281.76</v>
      </c>
      <c r="I309" s="223"/>
      <c r="J309" s="219"/>
      <c r="K309" s="219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131</v>
      </c>
      <c r="AU309" s="228" t="s">
        <v>86</v>
      </c>
      <c r="AV309" s="15" t="s">
        <v>129</v>
      </c>
      <c r="AW309" s="15" t="s">
        <v>36</v>
      </c>
      <c r="AX309" s="15" t="s">
        <v>84</v>
      </c>
      <c r="AY309" s="228" t="s">
        <v>123</v>
      </c>
    </row>
    <row r="310" spans="1:65" s="2" customFormat="1" ht="21.75" customHeight="1">
      <c r="A310" s="34"/>
      <c r="B310" s="35"/>
      <c r="C310" s="182" t="s">
        <v>169</v>
      </c>
      <c r="D310" s="182" t="s">
        <v>125</v>
      </c>
      <c r="E310" s="183" t="s">
        <v>337</v>
      </c>
      <c r="F310" s="184" t="s">
        <v>338</v>
      </c>
      <c r="G310" s="185" t="s">
        <v>157</v>
      </c>
      <c r="H310" s="186">
        <v>281.76</v>
      </c>
      <c r="I310" s="187"/>
      <c r="J310" s="188">
        <f>ROUND(I310*H310,2)</f>
        <v>0</v>
      </c>
      <c r="K310" s="189"/>
      <c r="L310" s="39"/>
      <c r="M310" s="190" t="s">
        <v>1</v>
      </c>
      <c r="N310" s="191" t="s">
        <v>44</v>
      </c>
      <c r="O310" s="71"/>
      <c r="P310" s="192">
        <f>O310*H310</f>
        <v>0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4" t="s">
        <v>158</v>
      </c>
      <c r="AT310" s="194" t="s">
        <v>125</v>
      </c>
      <c r="AU310" s="194" t="s">
        <v>86</v>
      </c>
      <c r="AY310" s="17" t="s">
        <v>123</v>
      </c>
      <c r="BE310" s="195">
        <f>IF(N310="základní",J310,0)</f>
        <v>0</v>
      </c>
      <c r="BF310" s="195">
        <f>IF(N310="snížená",J310,0)</f>
        <v>0</v>
      </c>
      <c r="BG310" s="195">
        <f>IF(N310="zákl. přenesená",J310,0)</f>
        <v>0</v>
      </c>
      <c r="BH310" s="195">
        <f>IF(N310="sníž. přenesená",J310,0)</f>
        <v>0</v>
      </c>
      <c r="BI310" s="195">
        <f>IF(N310="nulová",J310,0)</f>
        <v>0</v>
      </c>
      <c r="BJ310" s="17" t="s">
        <v>84</v>
      </c>
      <c r="BK310" s="195">
        <f>ROUND(I310*H310,2)</f>
        <v>0</v>
      </c>
      <c r="BL310" s="17" t="s">
        <v>158</v>
      </c>
      <c r="BM310" s="194" t="s">
        <v>339</v>
      </c>
    </row>
    <row r="311" spans="1:65" s="13" customFormat="1" ht="11.25">
      <c r="B311" s="196"/>
      <c r="C311" s="197"/>
      <c r="D311" s="198" t="s">
        <v>131</v>
      </c>
      <c r="E311" s="199" t="s">
        <v>1</v>
      </c>
      <c r="F311" s="200" t="s">
        <v>160</v>
      </c>
      <c r="G311" s="197"/>
      <c r="H311" s="201">
        <v>64.099999999999994</v>
      </c>
      <c r="I311" s="202"/>
      <c r="J311" s="197"/>
      <c r="K311" s="197"/>
      <c r="L311" s="203"/>
      <c r="M311" s="204"/>
      <c r="N311" s="205"/>
      <c r="O311" s="205"/>
      <c r="P311" s="205"/>
      <c r="Q311" s="205"/>
      <c r="R311" s="205"/>
      <c r="S311" s="205"/>
      <c r="T311" s="206"/>
      <c r="AT311" s="207" t="s">
        <v>131</v>
      </c>
      <c r="AU311" s="207" t="s">
        <v>86</v>
      </c>
      <c r="AV311" s="13" t="s">
        <v>86</v>
      </c>
      <c r="AW311" s="13" t="s">
        <v>36</v>
      </c>
      <c r="AX311" s="13" t="s">
        <v>79</v>
      </c>
      <c r="AY311" s="207" t="s">
        <v>123</v>
      </c>
    </row>
    <row r="312" spans="1:65" s="14" customFormat="1" ht="11.25">
      <c r="B312" s="208"/>
      <c r="C312" s="209"/>
      <c r="D312" s="198" t="s">
        <v>131</v>
      </c>
      <c r="E312" s="210" t="s">
        <v>1</v>
      </c>
      <c r="F312" s="211" t="s">
        <v>143</v>
      </c>
      <c r="G312" s="209"/>
      <c r="H312" s="210" t="s">
        <v>1</v>
      </c>
      <c r="I312" s="212"/>
      <c r="J312" s="209"/>
      <c r="K312" s="209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131</v>
      </c>
      <c r="AU312" s="217" t="s">
        <v>86</v>
      </c>
      <c r="AV312" s="14" t="s">
        <v>84</v>
      </c>
      <c r="AW312" s="14" t="s">
        <v>36</v>
      </c>
      <c r="AX312" s="14" t="s">
        <v>79</v>
      </c>
      <c r="AY312" s="217" t="s">
        <v>123</v>
      </c>
    </row>
    <row r="313" spans="1:65" s="13" customFormat="1" ht="11.25">
      <c r="B313" s="196"/>
      <c r="C313" s="197"/>
      <c r="D313" s="198" t="s">
        <v>131</v>
      </c>
      <c r="E313" s="199" t="s">
        <v>1</v>
      </c>
      <c r="F313" s="200" t="s">
        <v>161</v>
      </c>
      <c r="G313" s="197"/>
      <c r="H313" s="201">
        <v>160.16</v>
      </c>
      <c r="I313" s="202"/>
      <c r="J313" s="197"/>
      <c r="K313" s="197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131</v>
      </c>
      <c r="AU313" s="207" t="s">
        <v>86</v>
      </c>
      <c r="AV313" s="13" t="s">
        <v>86</v>
      </c>
      <c r="AW313" s="13" t="s">
        <v>36</v>
      </c>
      <c r="AX313" s="13" t="s">
        <v>79</v>
      </c>
      <c r="AY313" s="207" t="s">
        <v>123</v>
      </c>
    </row>
    <row r="314" spans="1:65" s="14" customFormat="1" ht="11.25">
      <c r="B314" s="208"/>
      <c r="C314" s="209"/>
      <c r="D314" s="198" t="s">
        <v>131</v>
      </c>
      <c r="E314" s="210" t="s">
        <v>1</v>
      </c>
      <c r="F314" s="211" t="s">
        <v>145</v>
      </c>
      <c r="G314" s="209"/>
      <c r="H314" s="210" t="s">
        <v>1</v>
      </c>
      <c r="I314" s="212"/>
      <c r="J314" s="209"/>
      <c r="K314" s="209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131</v>
      </c>
      <c r="AU314" s="217" t="s">
        <v>86</v>
      </c>
      <c r="AV314" s="14" t="s">
        <v>84</v>
      </c>
      <c r="AW314" s="14" t="s">
        <v>36</v>
      </c>
      <c r="AX314" s="14" t="s">
        <v>79</v>
      </c>
      <c r="AY314" s="217" t="s">
        <v>123</v>
      </c>
    </row>
    <row r="315" spans="1:65" s="13" customFormat="1" ht="11.25">
      <c r="B315" s="196"/>
      <c r="C315" s="197"/>
      <c r="D315" s="198" t="s">
        <v>131</v>
      </c>
      <c r="E315" s="199" t="s">
        <v>1</v>
      </c>
      <c r="F315" s="200" t="s">
        <v>162</v>
      </c>
      <c r="G315" s="197"/>
      <c r="H315" s="201">
        <v>57.5</v>
      </c>
      <c r="I315" s="202"/>
      <c r="J315" s="197"/>
      <c r="K315" s="197"/>
      <c r="L315" s="203"/>
      <c r="M315" s="204"/>
      <c r="N315" s="205"/>
      <c r="O315" s="205"/>
      <c r="P315" s="205"/>
      <c r="Q315" s="205"/>
      <c r="R315" s="205"/>
      <c r="S315" s="205"/>
      <c r="T315" s="206"/>
      <c r="AT315" s="207" t="s">
        <v>131</v>
      </c>
      <c r="AU315" s="207" t="s">
        <v>86</v>
      </c>
      <c r="AV315" s="13" t="s">
        <v>86</v>
      </c>
      <c r="AW315" s="13" t="s">
        <v>36</v>
      </c>
      <c r="AX315" s="13" t="s">
        <v>79</v>
      </c>
      <c r="AY315" s="207" t="s">
        <v>123</v>
      </c>
    </row>
    <row r="316" spans="1:65" s="14" customFormat="1" ht="11.25">
      <c r="B316" s="208"/>
      <c r="C316" s="209"/>
      <c r="D316" s="198" t="s">
        <v>131</v>
      </c>
      <c r="E316" s="210" t="s">
        <v>1</v>
      </c>
      <c r="F316" s="211" t="s">
        <v>163</v>
      </c>
      <c r="G316" s="209"/>
      <c r="H316" s="210" t="s">
        <v>1</v>
      </c>
      <c r="I316" s="212"/>
      <c r="J316" s="209"/>
      <c r="K316" s="209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131</v>
      </c>
      <c r="AU316" s="217" t="s">
        <v>86</v>
      </c>
      <c r="AV316" s="14" t="s">
        <v>84</v>
      </c>
      <c r="AW316" s="14" t="s">
        <v>36</v>
      </c>
      <c r="AX316" s="14" t="s">
        <v>79</v>
      </c>
      <c r="AY316" s="217" t="s">
        <v>123</v>
      </c>
    </row>
    <row r="317" spans="1:65" s="15" customFormat="1" ht="11.25">
      <c r="B317" s="218"/>
      <c r="C317" s="219"/>
      <c r="D317" s="198" t="s">
        <v>131</v>
      </c>
      <c r="E317" s="220" t="s">
        <v>1</v>
      </c>
      <c r="F317" s="221" t="s">
        <v>137</v>
      </c>
      <c r="G317" s="219"/>
      <c r="H317" s="222">
        <v>281.76</v>
      </c>
      <c r="I317" s="223"/>
      <c r="J317" s="219"/>
      <c r="K317" s="219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131</v>
      </c>
      <c r="AU317" s="228" t="s">
        <v>86</v>
      </c>
      <c r="AV317" s="15" t="s">
        <v>129</v>
      </c>
      <c r="AW317" s="15" t="s">
        <v>36</v>
      </c>
      <c r="AX317" s="15" t="s">
        <v>84</v>
      </c>
      <c r="AY317" s="228" t="s">
        <v>123</v>
      </c>
    </row>
    <row r="318" spans="1:65" s="2" customFormat="1" ht="21.75" customHeight="1">
      <c r="A318" s="34"/>
      <c r="B318" s="35"/>
      <c r="C318" s="182" t="s">
        <v>340</v>
      </c>
      <c r="D318" s="182" t="s">
        <v>125</v>
      </c>
      <c r="E318" s="183" t="s">
        <v>341</v>
      </c>
      <c r="F318" s="184" t="s">
        <v>342</v>
      </c>
      <c r="G318" s="185" t="s">
        <v>157</v>
      </c>
      <c r="H318" s="186">
        <v>281.76</v>
      </c>
      <c r="I318" s="187"/>
      <c r="J318" s="188">
        <f>ROUND(I318*H318,2)</f>
        <v>0</v>
      </c>
      <c r="K318" s="189"/>
      <c r="L318" s="39"/>
      <c r="M318" s="190" t="s">
        <v>1</v>
      </c>
      <c r="N318" s="191" t="s">
        <v>44</v>
      </c>
      <c r="O318" s="71"/>
      <c r="P318" s="192">
        <f>O318*H318</f>
        <v>0</v>
      </c>
      <c r="Q318" s="192">
        <v>1.3999999999999999E-4</v>
      </c>
      <c r="R318" s="192">
        <f>Q318*H318</f>
        <v>3.9446399999999993E-2</v>
      </c>
      <c r="S318" s="192">
        <v>0</v>
      </c>
      <c r="T318" s="19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4" t="s">
        <v>158</v>
      </c>
      <c r="AT318" s="194" t="s">
        <v>125</v>
      </c>
      <c r="AU318" s="194" t="s">
        <v>86</v>
      </c>
      <c r="AY318" s="17" t="s">
        <v>123</v>
      </c>
      <c r="BE318" s="195">
        <f>IF(N318="základní",J318,0)</f>
        <v>0</v>
      </c>
      <c r="BF318" s="195">
        <f>IF(N318="snížená",J318,0)</f>
        <v>0</v>
      </c>
      <c r="BG318" s="195">
        <f>IF(N318="zákl. přenesená",J318,0)</f>
        <v>0</v>
      </c>
      <c r="BH318" s="195">
        <f>IF(N318="sníž. přenesená",J318,0)</f>
        <v>0</v>
      </c>
      <c r="BI318" s="195">
        <f>IF(N318="nulová",J318,0)</f>
        <v>0</v>
      </c>
      <c r="BJ318" s="17" t="s">
        <v>84</v>
      </c>
      <c r="BK318" s="195">
        <f>ROUND(I318*H318,2)</f>
        <v>0</v>
      </c>
      <c r="BL318" s="17" t="s">
        <v>158</v>
      </c>
      <c r="BM318" s="194" t="s">
        <v>343</v>
      </c>
    </row>
    <row r="319" spans="1:65" s="13" customFormat="1" ht="11.25">
      <c r="B319" s="196"/>
      <c r="C319" s="197"/>
      <c r="D319" s="198" t="s">
        <v>131</v>
      </c>
      <c r="E319" s="199" t="s">
        <v>1</v>
      </c>
      <c r="F319" s="200" t="s">
        <v>160</v>
      </c>
      <c r="G319" s="197"/>
      <c r="H319" s="201">
        <v>64.099999999999994</v>
      </c>
      <c r="I319" s="202"/>
      <c r="J319" s="197"/>
      <c r="K319" s="197"/>
      <c r="L319" s="203"/>
      <c r="M319" s="204"/>
      <c r="N319" s="205"/>
      <c r="O319" s="205"/>
      <c r="P319" s="205"/>
      <c r="Q319" s="205"/>
      <c r="R319" s="205"/>
      <c r="S319" s="205"/>
      <c r="T319" s="206"/>
      <c r="AT319" s="207" t="s">
        <v>131</v>
      </c>
      <c r="AU319" s="207" t="s">
        <v>86</v>
      </c>
      <c r="AV319" s="13" t="s">
        <v>86</v>
      </c>
      <c r="AW319" s="13" t="s">
        <v>36</v>
      </c>
      <c r="AX319" s="13" t="s">
        <v>79</v>
      </c>
      <c r="AY319" s="207" t="s">
        <v>123</v>
      </c>
    </row>
    <row r="320" spans="1:65" s="14" customFormat="1" ht="11.25">
      <c r="B320" s="208"/>
      <c r="C320" s="209"/>
      <c r="D320" s="198" t="s">
        <v>131</v>
      </c>
      <c r="E320" s="210" t="s">
        <v>1</v>
      </c>
      <c r="F320" s="211" t="s">
        <v>143</v>
      </c>
      <c r="G320" s="209"/>
      <c r="H320" s="210" t="s">
        <v>1</v>
      </c>
      <c r="I320" s="212"/>
      <c r="J320" s="209"/>
      <c r="K320" s="209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131</v>
      </c>
      <c r="AU320" s="217" t="s">
        <v>86</v>
      </c>
      <c r="AV320" s="14" t="s">
        <v>84</v>
      </c>
      <c r="AW320" s="14" t="s">
        <v>36</v>
      </c>
      <c r="AX320" s="14" t="s">
        <v>79</v>
      </c>
      <c r="AY320" s="217" t="s">
        <v>123</v>
      </c>
    </row>
    <row r="321" spans="1:65" s="13" customFormat="1" ht="11.25">
      <c r="B321" s="196"/>
      <c r="C321" s="197"/>
      <c r="D321" s="198" t="s">
        <v>131</v>
      </c>
      <c r="E321" s="199" t="s">
        <v>1</v>
      </c>
      <c r="F321" s="200" t="s">
        <v>161</v>
      </c>
      <c r="G321" s="197"/>
      <c r="H321" s="201">
        <v>160.16</v>
      </c>
      <c r="I321" s="202"/>
      <c r="J321" s="197"/>
      <c r="K321" s="197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131</v>
      </c>
      <c r="AU321" s="207" t="s">
        <v>86</v>
      </c>
      <c r="AV321" s="13" t="s">
        <v>86</v>
      </c>
      <c r="AW321" s="13" t="s">
        <v>36</v>
      </c>
      <c r="AX321" s="13" t="s">
        <v>79</v>
      </c>
      <c r="AY321" s="207" t="s">
        <v>123</v>
      </c>
    </row>
    <row r="322" spans="1:65" s="14" customFormat="1" ht="11.25">
      <c r="B322" s="208"/>
      <c r="C322" s="209"/>
      <c r="D322" s="198" t="s">
        <v>131</v>
      </c>
      <c r="E322" s="210" t="s">
        <v>1</v>
      </c>
      <c r="F322" s="211" t="s">
        <v>145</v>
      </c>
      <c r="G322" s="209"/>
      <c r="H322" s="210" t="s">
        <v>1</v>
      </c>
      <c r="I322" s="212"/>
      <c r="J322" s="209"/>
      <c r="K322" s="209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131</v>
      </c>
      <c r="AU322" s="217" t="s">
        <v>86</v>
      </c>
      <c r="AV322" s="14" t="s">
        <v>84</v>
      </c>
      <c r="AW322" s="14" t="s">
        <v>36</v>
      </c>
      <c r="AX322" s="14" t="s">
        <v>79</v>
      </c>
      <c r="AY322" s="217" t="s">
        <v>123</v>
      </c>
    </row>
    <row r="323" spans="1:65" s="13" customFormat="1" ht="11.25">
      <c r="B323" s="196"/>
      <c r="C323" s="197"/>
      <c r="D323" s="198" t="s">
        <v>131</v>
      </c>
      <c r="E323" s="199" t="s">
        <v>1</v>
      </c>
      <c r="F323" s="200" t="s">
        <v>162</v>
      </c>
      <c r="G323" s="197"/>
      <c r="H323" s="201">
        <v>57.5</v>
      </c>
      <c r="I323" s="202"/>
      <c r="J323" s="197"/>
      <c r="K323" s="197"/>
      <c r="L323" s="203"/>
      <c r="M323" s="204"/>
      <c r="N323" s="205"/>
      <c r="O323" s="205"/>
      <c r="P323" s="205"/>
      <c r="Q323" s="205"/>
      <c r="R323" s="205"/>
      <c r="S323" s="205"/>
      <c r="T323" s="206"/>
      <c r="AT323" s="207" t="s">
        <v>131</v>
      </c>
      <c r="AU323" s="207" t="s">
        <v>86</v>
      </c>
      <c r="AV323" s="13" t="s">
        <v>86</v>
      </c>
      <c r="AW323" s="13" t="s">
        <v>36</v>
      </c>
      <c r="AX323" s="13" t="s">
        <v>79</v>
      </c>
      <c r="AY323" s="207" t="s">
        <v>123</v>
      </c>
    </row>
    <row r="324" spans="1:65" s="14" customFormat="1" ht="11.25">
      <c r="B324" s="208"/>
      <c r="C324" s="209"/>
      <c r="D324" s="198" t="s">
        <v>131</v>
      </c>
      <c r="E324" s="210" t="s">
        <v>1</v>
      </c>
      <c r="F324" s="211" t="s">
        <v>163</v>
      </c>
      <c r="G324" s="209"/>
      <c r="H324" s="210" t="s">
        <v>1</v>
      </c>
      <c r="I324" s="212"/>
      <c r="J324" s="209"/>
      <c r="K324" s="209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131</v>
      </c>
      <c r="AU324" s="217" t="s">
        <v>86</v>
      </c>
      <c r="AV324" s="14" t="s">
        <v>84</v>
      </c>
      <c r="AW324" s="14" t="s">
        <v>36</v>
      </c>
      <c r="AX324" s="14" t="s">
        <v>79</v>
      </c>
      <c r="AY324" s="217" t="s">
        <v>123</v>
      </c>
    </row>
    <row r="325" spans="1:65" s="15" customFormat="1" ht="11.25">
      <c r="B325" s="218"/>
      <c r="C325" s="219"/>
      <c r="D325" s="198" t="s">
        <v>131</v>
      </c>
      <c r="E325" s="220" t="s">
        <v>1</v>
      </c>
      <c r="F325" s="221" t="s">
        <v>137</v>
      </c>
      <c r="G325" s="219"/>
      <c r="H325" s="222">
        <v>281.76</v>
      </c>
      <c r="I325" s="223"/>
      <c r="J325" s="219"/>
      <c r="K325" s="219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131</v>
      </c>
      <c r="AU325" s="228" t="s">
        <v>86</v>
      </c>
      <c r="AV325" s="15" t="s">
        <v>129</v>
      </c>
      <c r="AW325" s="15" t="s">
        <v>36</v>
      </c>
      <c r="AX325" s="15" t="s">
        <v>84</v>
      </c>
      <c r="AY325" s="228" t="s">
        <v>123</v>
      </c>
    </row>
    <row r="326" spans="1:65" s="2" customFormat="1" ht="21.75" customHeight="1">
      <c r="A326" s="34"/>
      <c r="B326" s="35"/>
      <c r="C326" s="182" t="s">
        <v>344</v>
      </c>
      <c r="D326" s="182" t="s">
        <v>125</v>
      </c>
      <c r="E326" s="183" t="s">
        <v>345</v>
      </c>
      <c r="F326" s="184" t="s">
        <v>346</v>
      </c>
      <c r="G326" s="185" t="s">
        <v>157</v>
      </c>
      <c r="H326" s="186">
        <v>281.76</v>
      </c>
      <c r="I326" s="187"/>
      <c r="J326" s="188">
        <f>ROUND(I326*H326,2)</f>
        <v>0</v>
      </c>
      <c r="K326" s="189"/>
      <c r="L326" s="39"/>
      <c r="M326" s="190" t="s">
        <v>1</v>
      </c>
      <c r="N326" s="191" t="s">
        <v>44</v>
      </c>
      <c r="O326" s="71"/>
      <c r="P326" s="192">
        <f>O326*H326</f>
        <v>0</v>
      </c>
      <c r="Q326" s="192">
        <v>4.4999999999999999E-4</v>
      </c>
      <c r="R326" s="192">
        <f>Q326*H326</f>
        <v>0.12679199999999999</v>
      </c>
      <c r="S326" s="192">
        <v>0</v>
      </c>
      <c r="T326" s="19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4" t="s">
        <v>158</v>
      </c>
      <c r="AT326" s="194" t="s">
        <v>125</v>
      </c>
      <c r="AU326" s="194" t="s">
        <v>86</v>
      </c>
      <c r="AY326" s="17" t="s">
        <v>123</v>
      </c>
      <c r="BE326" s="195">
        <f>IF(N326="základní",J326,0)</f>
        <v>0</v>
      </c>
      <c r="BF326" s="195">
        <f>IF(N326="snížená",J326,0)</f>
        <v>0</v>
      </c>
      <c r="BG326" s="195">
        <f>IF(N326="zákl. přenesená",J326,0)</f>
        <v>0</v>
      </c>
      <c r="BH326" s="195">
        <f>IF(N326="sníž. přenesená",J326,0)</f>
        <v>0</v>
      </c>
      <c r="BI326" s="195">
        <f>IF(N326="nulová",J326,0)</f>
        <v>0</v>
      </c>
      <c r="BJ326" s="17" t="s">
        <v>84</v>
      </c>
      <c r="BK326" s="195">
        <f>ROUND(I326*H326,2)</f>
        <v>0</v>
      </c>
      <c r="BL326" s="17" t="s">
        <v>158</v>
      </c>
      <c r="BM326" s="194" t="s">
        <v>347</v>
      </c>
    </row>
    <row r="327" spans="1:65" s="13" customFormat="1" ht="11.25">
      <c r="B327" s="196"/>
      <c r="C327" s="197"/>
      <c r="D327" s="198" t="s">
        <v>131</v>
      </c>
      <c r="E327" s="199" t="s">
        <v>1</v>
      </c>
      <c r="F327" s="200" t="s">
        <v>160</v>
      </c>
      <c r="G327" s="197"/>
      <c r="H327" s="201">
        <v>64.099999999999994</v>
      </c>
      <c r="I327" s="202"/>
      <c r="J327" s="197"/>
      <c r="K327" s="197"/>
      <c r="L327" s="203"/>
      <c r="M327" s="204"/>
      <c r="N327" s="205"/>
      <c r="O327" s="205"/>
      <c r="P327" s="205"/>
      <c r="Q327" s="205"/>
      <c r="R327" s="205"/>
      <c r="S327" s="205"/>
      <c r="T327" s="206"/>
      <c r="AT327" s="207" t="s">
        <v>131</v>
      </c>
      <c r="AU327" s="207" t="s">
        <v>86</v>
      </c>
      <c r="AV327" s="13" t="s">
        <v>86</v>
      </c>
      <c r="AW327" s="13" t="s">
        <v>36</v>
      </c>
      <c r="AX327" s="13" t="s">
        <v>79</v>
      </c>
      <c r="AY327" s="207" t="s">
        <v>123</v>
      </c>
    </row>
    <row r="328" spans="1:65" s="14" customFormat="1" ht="11.25">
      <c r="B328" s="208"/>
      <c r="C328" s="209"/>
      <c r="D328" s="198" t="s">
        <v>131</v>
      </c>
      <c r="E328" s="210" t="s">
        <v>1</v>
      </c>
      <c r="F328" s="211" t="s">
        <v>143</v>
      </c>
      <c r="G328" s="209"/>
      <c r="H328" s="210" t="s">
        <v>1</v>
      </c>
      <c r="I328" s="212"/>
      <c r="J328" s="209"/>
      <c r="K328" s="209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131</v>
      </c>
      <c r="AU328" s="217" t="s">
        <v>86</v>
      </c>
      <c r="AV328" s="14" t="s">
        <v>84</v>
      </c>
      <c r="AW328" s="14" t="s">
        <v>36</v>
      </c>
      <c r="AX328" s="14" t="s">
        <v>79</v>
      </c>
      <c r="AY328" s="217" t="s">
        <v>123</v>
      </c>
    </row>
    <row r="329" spans="1:65" s="13" customFormat="1" ht="11.25">
      <c r="B329" s="196"/>
      <c r="C329" s="197"/>
      <c r="D329" s="198" t="s">
        <v>131</v>
      </c>
      <c r="E329" s="199" t="s">
        <v>1</v>
      </c>
      <c r="F329" s="200" t="s">
        <v>161</v>
      </c>
      <c r="G329" s="197"/>
      <c r="H329" s="201">
        <v>160.16</v>
      </c>
      <c r="I329" s="202"/>
      <c r="J329" s="197"/>
      <c r="K329" s="197"/>
      <c r="L329" s="203"/>
      <c r="M329" s="204"/>
      <c r="N329" s="205"/>
      <c r="O329" s="205"/>
      <c r="P329" s="205"/>
      <c r="Q329" s="205"/>
      <c r="R329" s="205"/>
      <c r="S329" s="205"/>
      <c r="T329" s="206"/>
      <c r="AT329" s="207" t="s">
        <v>131</v>
      </c>
      <c r="AU329" s="207" t="s">
        <v>86</v>
      </c>
      <c r="AV329" s="13" t="s">
        <v>86</v>
      </c>
      <c r="AW329" s="13" t="s">
        <v>36</v>
      </c>
      <c r="AX329" s="13" t="s">
        <v>79</v>
      </c>
      <c r="AY329" s="207" t="s">
        <v>123</v>
      </c>
    </row>
    <row r="330" spans="1:65" s="14" customFormat="1" ht="11.25">
      <c r="B330" s="208"/>
      <c r="C330" s="209"/>
      <c r="D330" s="198" t="s">
        <v>131</v>
      </c>
      <c r="E330" s="210" t="s">
        <v>1</v>
      </c>
      <c r="F330" s="211" t="s">
        <v>145</v>
      </c>
      <c r="G330" s="209"/>
      <c r="H330" s="210" t="s">
        <v>1</v>
      </c>
      <c r="I330" s="212"/>
      <c r="J330" s="209"/>
      <c r="K330" s="209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131</v>
      </c>
      <c r="AU330" s="217" t="s">
        <v>86</v>
      </c>
      <c r="AV330" s="14" t="s">
        <v>84</v>
      </c>
      <c r="AW330" s="14" t="s">
        <v>36</v>
      </c>
      <c r="AX330" s="14" t="s">
        <v>79</v>
      </c>
      <c r="AY330" s="217" t="s">
        <v>123</v>
      </c>
    </row>
    <row r="331" spans="1:65" s="13" customFormat="1" ht="11.25">
      <c r="B331" s="196"/>
      <c r="C331" s="197"/>
      <c r="D331" s="198" t="s">
        <v>131</v>
      </c>
      <c r="E331" s="199" t="s">
        <v>1</v>
      </c>
      <c r="F331" s="200" t="s">
        <v>162</v>
      </c>
      <c r="G331" s="197"/>
      <c r="H331" s="201">
        <v>57.5</v>
      </c>
      <c r="I331" s="202"/>
      <c r="J331" s="197"/>
      <c r="K331" s="197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131</v>
      </c>
      <c r="AU331" s="207" t="s">
        <v>86</v>
      </c>
      <c r="AV331" s="13" t="s">
        <v>86</v>
      </c>
      <c r="AW331" s="13" t="s">
        <v>36</v>
      </c>
      <c r="AX331" s="13" t="s">
        <v>79</v>
      </c>
      <c r="AY331" s="207" t="s">
        <v>123</v>
      </c>
    </row>
    <row r="332" spans="1:65" s="14" customFormat="1" ht="11.25">
      <c r="B332" s="208"/>
      <c r="C332" s="209"/>
      <c r="D332" s="198" t="s">
        <v>131</v>
      </c>
      <c r="E332" s="210" t="s">
        <v>1</v>
      </c>
      <c r="F332" s="211" t="s">
        <v>163</v>
      </c>
      <c r="G332" s="209"/>
      <c r="H332" s="210" t="s">
        <v>1</v>
      </c>
      <c r="I332" s="212"/>
      <c r="J332" s="209"/>
      <c r="K332" s="209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131</v>
      </c>
      <c r="AU332" s="217" t="s">
        <v>86</v>
      </c>
      <c r="AV332" s="14" t="s">
        <v>84</v>
      </c>
      <c r="AW332" s="14" t="s">
        <v>36</v>
      </c>
      <c r="AX332" s="14" t="s">
        <v>79</v>
      </c>
      <c r="AY332" s="217" t="s">
        <v>123</v>
      </c>
    </row>
    <row r="333" spans="1:65" s="15" customFormat="1" ht="11.25">
      <c r="B333" s="218"/>
      <c r="C333" s="219"/>
      <c r="D333" s="198" t="s">
        <v>131</v>
      </c>
      <c r="E333" s="220" t="s">
        <v>1</v>
      </c>
      <c r="F333" s="221" t="s">
        <v>137</v>
      </c>
      <c r="G333" s="219"/>
      <c r="H333" s="222">
        <v>281.76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131</v>
      </c>
      <c r="AU333" s="228" t="s">
        <v>86</v>
      </c>
      <c r="AV333" s="15" t="s">
        <v>129</v>
      </c>
      <c r="AW333" s="15" t="s">
        <v>36</v>
      </c>
      <c r="AX333" s="15" t="s">
        <v>84</v>
      </c>
      <c r="AY333" s="228" t="s">
        <v>123</v>
      </c>
    </row>
    <row r="334" spans="1:65" s="2" customFormat="1" ht="33" customHeight="1">
      <c r="A334" s="34"/>
      <c r="B334" s="35"/>
      <c r="C334" s="182" t="s">
        <v>348</v>
      </c>
      <c r="D334" s="182" t="s">
        <v>125</v>
      </c>
      <c r="E334" s="183" t="s">
        <v>349</v>
      </c>
      <c r="F334" s="184" t="s">
        <v>350</v>
      </c>
      <c r="G334" s="185" t="s">
        <v>302</v>
      </c>
      <c r="H334" s="186">
        <v>120.651</v>
      </c>
      <c r="I334" s="187"/>
      <c r="J334" s="188">
        <f>ROUND(I334*H334,2)</f>
        <v>0</v>
      </c>
      <c r="K334" s="189"/>
      <c r="L334" s="39"/>
      <c r="M334" s="190" t="s">
        <v>1</v>
      </c>
      <c r="N334" s="191" t="s">
        <v>44</v>
      </c>
      <c r="O334" s="71"/>
      <c r="P334" s="192">
        <f>O334*H334</f>
        <v>0</v>
      </c>
      <c r="Q334" s="192">
        <v>2.0000000000000002E-5</v>
      </c>
      <c r="R334" s="192">
        <f>Q334*H334</f>
        <v>2.4130200000000001E-3</v>
      </c>
      <c r="S334" s="192">
        <v>0</v>
      </c>
      <c r="T334" s="19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4" t="s">
        <v>158</v>
      </c>
      <c r="AT334" s="194" t="s">
        <v>125</v>
      </c>
      <c r="AU334" s="194" t="s">
        <v>86</v>
      </c>
      <c r="AY334" s="17" t="s">
        <v>123</v>
      </c>
      <c r="BE334" s="195">
        <f>IF(N334="základní",J334,0)</f>
        <v>0</v>
      </c>
      <c r="BF334" s="195">
        <f>IF(N334="snížená",J334,0)</f>
        <v>0</v>
      </c>
      <c r="BG334" s="195">
        <f>IF(N334="zákl. přenesená",J334,0)</f>
        <v>0</v>
      </c>
      <c r="BH334" s="195">
        <f>IF(N334="sníž. přenesená",J334,0)</f>
        <v>0</v>
      </c>
      <c r="BI334" s="195">
        <f>IF(N334="nulová",J334,0)</f>
        <v>0</v>
      </c>
      <c r="BJ334" s="17" t="s">
        <v>84</v>
      </c>
      <c r="BK334" s="195">
        <f>ROUND(I334*H334,2)</f>
        <v>0</v>
      </c>
      <c r="BL334" s="17" t="s">
        <v>158</v>
      </c>
      <c r="BM334" s="194" t="s">
        <v>351</v>
      </c>
    </row>
    <row r="335" spans="1:65" s="13" customFormat="1" ht="11.25">
      <c r="B335" s="196"/>
      <c r="C335" s="197"/>
      <c r="D335" s="198" t="s">
        <v>131</v>
      </c>
      <c r="E335" s="199" t="s">
        <v>1</v>
      </c>
      <c r="F335" s="200" t="s">
        <v>352</v>
      </c>
      <c r="G335" s="197"/>
      <c r="H335" s="201">
        <v>103.6</v>
      </c>
      <c r="I335" s="202"/>
      <c r="J335" s="197"/>
      <c r="K335" s="197"/>
      <c r="L335" s="203"/>
      <c r="M335" s="204"/>
      <c r="N335" s="205"/>
      <c r="O335" s="205"/>
      <c r="P335" s="205"/>
      <c r="Q335" s="205"/>
      <c r="R335" s="205"/>
      <c r="S335" s="205"/>
      <c r="T335" s="206"/>
      <c r="AT335" s="207" t="s">
        <v>131</v>
      </c>
      <c r="AU335" s="207" t="s">
        <v>86</v>
      </c>
      <c r="AV335" s="13" t="s">
        <v>86</v>
      </c>
      <c r="AW335" s="13" t="s">
        <v>36</v>
      </c>
      <c r="AX335" s="13" t="s">
        <v>79</v>
      </c>
      <c r="AY335" s="207" t="s">
        <v>123</v>
      </c>
    </row>
    <row r="336" spans="1:65" s="14" customFormat="1" ht="11.25">
      <c r="B336" s="208"/>
      <c r="C336" s="209"/>
      <c r="D336" s="198" t="s">
        <v>131</v>
      </c>
      <c r="E336" s="210" t="s">
        <v>1</v>
      </c>
      <c r="F336" s="211" t="s">
        <v>353</v>
      </c>
      <c r="G336" s="209"/>
      <c r="H336" s="210" t="s">
        <v>1</v>
      </c>
      <c r="I336" s="212"/>
      <c r="J336" s="209"/>
      <c r="K336" s="209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131</v>
      </c>
      <c r="AU336" s="217" t="s">
        <v>86</v>
      </c>
      <c r="AV336" s="14" t="s">
        <v>84</v>
      </c>
      <c r="AW336" s="14" t="s">
        <v>36</v>
      </c>
      <c r="AX336" s="14" t="s">
        <v>79</v>
      </c>
      <c r="AY336" s="217" t="s">
        <v>123</v>
      </c>
    </row>
    <row r="337" spans="1:65" s="13" customFormat="1" ht="11.25">
      <c r="B337" s="196"/>
      <c r="C337" s="197"/>
      <c r="D337" s="198" t="s">
        <v>131</v>
      </c>
      <c r="E337" s="199" t="s">
        <v>1</v>
      </c>
      <c r="F337" s="200" t="s">
        <v>354</v>
      </c>
      <c r="G337" s="197"/>
      <c r="H337" s="201">
        <v>16.8</v>
      </c>
      <c r="I337" s="202"/>
      <c r="J337" s="197"/>
      <c r="K337" s="197"/>
      <c r="L337" s="203"/>
      <c r="M337" s="204"/>
      <c r="N337" s="205"/>
      <c r="O337" s="205"/>
      <c r="P337" s="205"/>
      <c r="Q337" s="205"/>
      <c r="R337" s="205"/>
      <c r="S337" s="205"/>
      <c r="T337" s="206"/>
      <c r="AT337" s="207" t="s">
        <v>131</v>
      </c>
      <c r="AU337" s="207" t="s">
        <v>86</v>
      </c>
      <c r="AV337" s="13" t="s">
        <v>86</v>
      </c>
      <c r="AW337" s="13" t="s">
        <v>36</v>
      </c>
      <c r="AX337" s="13" t="s">
        <v>79</v>
      </c>
      <c r="AY337" s="207" t="s">
        <v>123</v>
      </c>
    </row>
    <row r="338" spans="1:65" s="14" customFormat="1" ht="11.25">
      <c r="B338" s="208"/>
      <c r="C338" s="209"/>
      <c r="D338" s="198" t="s">
        <v>131</v>
      </c>
      <c r="E338" s="210" t="s">
        <v>1</v>
      </c>
      <c r="F338" s="211" t="s">
        <v>355</v>
      </c>
      <c r="G338" s="209"/>
      <c r="H338" s="210" t="s">
        <v>1</v>
      </c>
      <c r="I338" s="212"/>
      <c r="J338" s="209"/>
      <c r="K338" s="209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131</v>
      </c>
      <c r="AU338" s="217" t="s">
        <v>86</v>
      </c>
      <c r="AV338" s="14" t="s">
        <v>84</v>
      </c>
      <c r="AW338" s="14" t="s">
        <v>36</v>
      </c>
      <c r="AX338" s="14" t="s">
        <v>79</v>
      </c>
      <c r="AY338" s="217" t="s">
        <v>123</v>
      </c>
    </row>
    <row r="339" spans="1:65" s="13" customFormat="1" ht="11.25">
      <c r="B339" s="196"/>
      <c r="C339" s="197"/>
      <c r="D339" s="198" t="s">
        <v>131</v>
      </c>
      <c r="E339" s="199" t="s">
        <v>1</v>
      </c>
      <c r="F339" s="200" t="s">
        <v>356</v>
      </c>
      <c r="G339" s="197"/>
      <c r="H339" s="201">
        <v>0.251</v>
      </c>
      <c r="I339" s="202"/>
      <c r="J339" s="197"/>
      <c r="K339" s="197"/>
      <c r="L339" s="203"/>
      <c r="M339" s="204"/>
      <c r="N339" s="205"/>
      <c r="O339" s="205"/>
      <c r="P339" s="205"/>
      <c r="Q339" s="205"/>
      <c r="R339" s="205"/>
      <c r="S339" s="205"/>
      <c r="T339" s="206"/>
      <c r="AT339" s="207" t="s">
        <v>131</v>
      </c>
      <c r="AU339" s="207" t="s">
        <v>86</v>
      </c>
      <c r="AV339" s="13" t="s">
        <v>86</v>
      </c>
      <c r="AW339" s="13" t="s">
        <v>36</v>
      </c>
      <c r="AX339" s="13" t="s">
        <v>79</v>
      </c>
      <c r="AY339" s="207" t="s">
        <v>123</v>
      </c>
    </row>
    <row r="340" spans="1:65" s="14" customFormat="1" ht="11.25">
      <c r="B340" s="208"/>
      <c r="C340" s="209"/>
      <c r="D340" s="198" t="s">
        <v>131</v>
      </c>
      <c r="E340" s="210" t="s">
        <v>1</v>
      </c>
      <c r="F340" s="211" t="s">
        <v>357</v>
      </c>
      <c r="G340" s="209"/>
      <c r="H340" s="210" t="s">
        <v>1</v>
      </c>
      <c r="I340" s="212"/>
      <c r="J340" s="209"/>
      <c r="K340" s="209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131</v>
      </c>
      <c r="AU340" s="217" t="s">
        <v>86</v>
      </c>
      <c r="AV340" s="14" t="s">
        <v>84</v>
      </c>
      <c r="AW340" s="14" t="s">
        <v>36</v>
      </c>
      <c r="AX340" s="14" t="s">
        <v>79</v>
      </c>
      <c r="AY340" s="217" t="s">
        <v>123</v>
      </c>
    </row>
    <row r="341" spans="1:65" s="15" customFormat="1" ht="11.25">
      <c r="B341" s="218"/>
      <c r="C341" s="219"/>
      <c r="D341" s="198" t="s">
        <v>131</v>
      </c>
      <c r="E341" s="220" t="s">
        <v>1</v>
      </c>
      <c r="F341" s="221" t="s">
        <v>137</v>
      </c>
      <c r="G341" s="219"/>
      <c r="H341" s="222">
        <v>120.651</v>
      </c>
      <c r="I341" s="223"/>
      <c r="J341" s="219"/>
      <c r="K341" s="219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131</v>
      </c>
      <c r="AU341" s="228" t="s">
        <v>86</v>
      </c>
      <c r="AV341" s="15" t="s">
        <v>129</v>
      </c>
      <c r="AW341" s="15" t="s">
        <v>36</v>
      </c>
      <c r="AX341" s="15" t="s">
        <v>84</v>
      </c>
      <c r="AY341" s="228" t="s">
        <v>123</v>
      </c>
    </row>
    <row r="342" spans="1:65" s="12" customFormat="1" ht="22.9" customHeight="1">
      <c r="B342" s="166"/>
      <c r="C342" s="167"/>
      <c r="D342" s="168" t="s">
        <v>78</v>
      </c>
      <c r="E342" s="180" t="s">
        <v>358</v>
      </c>
      <c r="F342" s="180" t="s">
        <v>359</v>
      </c>
      <c r="G342" s="167"/>
      <c r="H342" s="167"/>
      <c r="I342" s="170"/>
      <c r="J342" s="181">
        <f>BK342</f>
        <v>0</v>
      </c>
      <c r="K342" s="167"/>
      <c r="L342" s="172"/>
      <c r="M342" s="173"/>
      <c r="N342" s="174"/>
      <c r="O342" s="174"/>
      <c r="P342" s="175">
        <f>SUM(P343:P369)</f>
        <v>0</v>
      </c>
      <c r="Q342" s="174"/>
      <c r="R342" s="175">
        <f>SUM(R343:R369)</f>
        <v>1.2300648000000001</v>
      </c>
      <c r="S342" s="174"/>
      <c r="T342" s="176">
        <f>SUM(T343:T369)</f>
        <v>0.24012600000000001</v>
      </c>
      <c r="AR342" s="177" t="s">
        <v>86</v>
      </c>
      <c r="AT342" s="178" t="s">
        <v>78</v>
      </c>
      <c r="AU342" s="178" t="s">
        <v>84</v>
      </c>
      <c r="AY342" s="177" t="s">
        <v>123</v>
      </c>
      <c r="BK342" s="179">
        <f>SUM(BK343:BK369)</f>
        <v>0</v>
      </c>
    </row>
    <row r="343" spans="1:65" s="2" customFormat="1" ht="16.5" customHeight="1">
      <c r="A343" s="34"/>
      <c r="B343" s="35"/>
      <c r="C343" s="182" t="s">
        <v>360</v>
      </c>
      <c r="D343" s="182" t="s">
        <v>125</v>
      </c>
      <c r="E343" s="183" t="s">
        <v>361</v>
      </c>
      <c r="F343" s="184" t="s">
        <v>362</v>
      </c>
      <c r="G343" s="185" t="s">
        <v>157</v>
      </c>
      <c r="H343" s="186">
        <v>301.60000000000002</v>
      </c>
      <c r="I343" s="187"/>
      <c r="J343" s="188">
        <f>ROUND(I343*H343,2)</f>
        <v>0</v>
      </c>
      <c r="K343" s="189"/>
      <c r="L343" s="39"/>
      <c r="M343" s="190" t="s">
        <v>1</v>
      </c>
      <c r="N343" s="191" t="s">
        <v>44</v>
      </c>
      <c r="O343" s="71"/>
      <c r="P343" s="192">
        <f>O343*H343</f>
        <v>0</v>
      </c>
      <c r="Q343" s="192">
        <v>1E-3</v>
      </c>
      <c r="R343" s="192">
        <f>Q343*H343</f>
        <v>0.30160000000000003</v>
      </c>
      <c r="S343" s="192">
        <v>3.1E-4</v>
      </c>
      <c r="T343" s="193">
        <f>S343*H343</f>
        <v>9.349600000000001E-2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4" t="s">
        <v>158</v>
      </c>
      <c r="AT343" s="194" t="s">
        <v>125</v>
      </c>
      <c r="AU343" s="194" t="s">
        <v>86</v>
      </c>
      <c r="AY343" s="17" t="s">
        <v>123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7" t="s">
        <v>84</v>
      </c>
      <c r="BK343" s="195">
        <f>ROUND(I343*H343,2)</f>
        <v>0</v>
      </c>
      <c r="BL343" s="17" t="s">
        <v>158</v>
      </c>
      <c r="BM343" s="194" t="s">
        <v>363</v>
      </c>
    </row>
    <row r="344" spans="1:65" s="13" customFormat="1" ht="11.25">
      <c r="B344" s="196"/>
      <c r="C344" s="197"/>
      <c r="D344" s="198" t="s">
        <v>131</v>
      </c>
      <c r="E344" s="199" t="s">
        <v>1</v>
      </c>
      <c r="F344" s="200" t="s">
        <v>364</v>
      </c>
      <c r="G344" s="197"/>
      <c r="H344" s="201">
        <v>157.1</v>
      </c>
      <c r="I344" s="202"/>
      <c r="J344" s="197"/>
      <c r="K344" s="197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131</v>
      </c>
      <c r="AU344" s="207" t="s">
        <v>86</v>
      </c>
      <c r="AV344" s="13" t="s">
        <v>86</v>
      </c>
      <c r="AW344" s="13" t="s">
        <v>36</v>
      </c>
      <c r="AX344" s="13" t="s">
        <v>79</v>
      </c>
      <c r="AY344" s="207" t="s">
        <v>123</v>
      </c>
    </row>
    <row r="345" spans="1:65" s="14" customFormat="1" ht="11.25">
      <c r="B345" s="208"/>
      <c r="C345" s="209"/>
      <c r="D345" s="198" t="s">
        <v>131</v>
      </c>
      <c r="E345" s="210" t="s">
        <v>1</v>
      </c>
      <c r="F345" s="211" t="s">
        <v>177</v>
      </c>
      <c r="G345" s="209"/>
      <c r="H345" s="210" t="s">
        <v>1</v>
      </c>
      <c r="I345" s="212"/>
      <c r="J345" s="209"/>
      <c r="K345" s="209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131</v>
      </c>
      <c r="AU345" s="217" t="s">
        <v>86</v>
      </c>
      <c r="AV345" s="14" t="s">
        <v>84</v>
      </c>
      <c r="AW345" s="14" t="s">
        <v>36</v>
      </c>
      <c r="AX345" s="14" t="s">
        <v>79</v>
      </c>
      <c r="AY345" s="217" t="s">
        <v>123</v>
      </c>
    </row>
    <row r="346" spans="1:65" s="13" customFormat="1" ht="11.25">
      <c r="B346" s="196"/>
      <c r="C346" s="197"/>
      <c r="D346" s="198" t="s">
        <v>131</v>
      </c>
      <c r="E346" s="199" t="s">
        <v>1</v>
      </c>
      <c r="F346" s="200" t="s">
        <v>365</v>
      </c>
      <c r="G346" s="197"/>
      <c r="H346" s="201">
        <v>144.5</v>
      </c>
      <c r="I346" s="202"/>
      <c r="J346" s="197"/>
      <c r="K346" s="197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131</v>
      </c>
      <c r="AU346" s="207" t="s">
        <v>86</v>
      </c>
      <c r="AV346" s="13" t="s">
        <v>86</v>
      </c>
      <c r="AW346" s="13" t="s">
        <v>36</v>
      </c>
      <c r="AX346" s="13" t="s">
        <v>79</v>
      </c>
      <c r="AY346" s="207" t="s">
        <v>123</v>
      </c>
    </row>
    <row r="347" spans="1:65" s="14" customFormat="1" ht="11.25">
      <c r="B347" s="208"/>
      <c r="C347" s="209"/>
      <c r="D347" s="198" t="s">
        <v>131</v>
      </c>
      <c r="E347" s="210" t="s">
        <v>1</v>
      </c>
      <c r="F347" s="211" t="s">
        <v>180</v>
      </c>
      <c r="G347" s="209"/>
      <c r="H347" s="210" t="s">
        <v>1</v>
      </c>
      <c r="I347" s="212"/>
      <c r="J347" s="209"/>
      <c r="K347" s="209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131</v>
      </c>
      <c r="AU347" s="217" t="s">
        <v>86</v>
      </c>
      <c r="AV347" s="14" t="s">
        <v>84</v>
      </c>
      <c r="AW347" s="14" t="s">
        <v>36</v>
      </c>
      <c r="AX347" s="14" t="s">
        <v>79</v>
      </c>
      <c r="AY347" s="217" t="s">
        <v>123</v>
      </c>
    </row>
    <row r="348" spans="1:65" s="15" customFormat="1" ht="11.25">
      <c r="B348" s="218"/>
      <c r="C348" s="219"/>
      <c r="D348" s="198" t="s">
        <v>131</v>
      </c>
      <c r="E348" s="220" t="s">
        <v>1</v>
      </c>
      <c r="F348" s="221" t="s">
        <v>137</v>
      </c>
      <c r="G348" s="219"/>
      <c r="H348" s="222">
        <v>301.60000000000002</v>
      </c>
      <c r="I348" s="223"/>
      <c r="J348" s="219"/>
      <c r="K348" s="219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131</v>
      </c>
      <c r="AU348" s="228" t="s">
        <v>86</v>
      </c>
      <c r="AV348" s="15" t="s">
        <v>129</v>
      </c>
      <c r="AW348" s="15" t="s">
        <v>36</v>
      </c>
      <c r="AX348" s="15" t="s">
        <v>84</v>
      </c>
      <c r="AY348" s="228" t="s">
        <v>123</v>
      </c>
    </row>
    <row r="349" spans="1:65" s="2" customFormat="1" ht="21.75" customHeight="1">
      <c r="A349" s="34"/>
      <c r="B349" s="35"/>
      <c r="C349" s="182" t="s">
        <v>366</v>
      </c>
      <c r="D349" s="182" t="s">
        <v>125</v>
      </c>
      <c r="E349" s="183" t="s">
        <v>367</v>
      </c>
      <c r="F349" s="184" t="s">
        <v>368</v>
      </c>
      <c r="G349" s="185" t="s">
        <v>157</v>
      </c>
      <c r="H349" s="186">
        <v>473</v>
      </c>
      <c r="I349" s="187"/>
      <c r="J349" s="188">
        <f>ROUND(I349*H349,2)</f>
        <v>0</v>
      </c>
      <c r="K349" s="189"/>
      <c r="L349" s="39"/>
      <c r="M349" s="190" t="s">
        <v>1</v>
      </c>
      <c r="N349" s="191" t="s">
        <v>44</v>
      </c>
      <c r="O349" s="71"/>
      <c r="P349" s="192">
        <f>O349*H349</f>
        <v>0</v>
      </c>
      <c r="Q349" s="192">
        <v>1E-3</v>
      </c>
      <c r="R349" s="192">
        <f>Q349*H349</f>
        <v>0.47300000000000003</v>
      </c>
      <c r="S349" s="192">
        <v>3.1E-4</v>
      </c>
      <c r="T349" s="193">
        <f>S349*H349</f>
        <v>0.14663000000000001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4" t="s">
        <v>158</v>
      </c>
      <c r="AT349" s="194" t="s">
        <v>125</v>
      </c>
      <c r="AU349" s="194" t="s">
        <v>86</v>
      </c>
      <c r="AY349" s="17" t="s">
        <v>123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7" t="s">
        <v>84</v>
      </c>
      <c r="BK349" s="195">
        <f>ROUND(I349*H349,2)</f>
        <v>0</v>
      </c>
      <c r="BL349" s="17" t="s">
        <v>158</v>
      </c>
      <c r="BM349" s="194" t="s">
        <v>369</v>
      </c>
    </row>
    <row r="350" spans="1:65" s="13" customFormat="1" ht="11.25">
      <c r="B350" s="196"/>
      <c r="C350" s="197"/>
      <c r="D350" s="198" t="s">
        <v>131</v>
      </c>
      <c r="E350" s="199" t="s">
        <v>1</v>
      </c>
      <c r="F350" s="200" t="s">
        <v>370</v>
      </c>
      <c r="G350" s="197"/>
      <c r="H350" s="201">
        <v>473</v>
      </c>
      <c r="I350" s="202"/>
      <c r="J350" s="197"/>
      <c r="K350" s="197"/>
      <c r="L350" s="203"/>
      <c r="M350" s="204"/>
      <c r="N350" s="205"/>
      <c r="O350" s="205"/>
      <c r="P350" s="205"/>
      <c r="Q350" s="205"/>
      <c r="R350" s="205"/>
      <c r="S350" s="205"/>
      <c r="T350" s="206"/>
      <c r="AT350" s="207" t="s">
        <v>131</v>
      </c>
      <c r="AU350" s="207" t="s">
        <v>86</v>
      </c>
      <c r="AV350" s="13" t="s">
        <v>86</v>
      </c>
      <c r="AW350" s="13" t="s">
        <v>36</v>
      </c>
      <c r="AX350" s="13" t="s">
        <v>84</v>
      </c>
      <c r="AY350" s="207" t="s">
        <v>123</v>
      </c>
    </row>
    <row r="351" spans="1:65" s="14" customFormat="1" ht="11.25">
      <c r="B351" s="208"/>
      <c r="C351" s="209"/>
      <c r="D351" s="198" t="s">
        <v>131</v>
      </c>
      <c r="E351" s="210" t="s">
        <v>1</v>
      </c>
      <c r="F351" s="211" t="s">
        <v>371</v>
      </c>
      <c r="G351" s="209"/>
      <c r="H351" s="210" t="s">
        <v>1</v>
      </c>
      <c r="I351" s="212"/>
      <c r="J351" s="209"/>
      <c r="K351" s="209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131</v>
      </c>
      <c r="AU351" s="217" t="s">
        <v>86</v>
      </c>
      <c r="AV351" s="14" t="s">
        <v>84</v>
      </c>
      <c r="AW351" s="14" t="s">
        <v>36</v>
      </c>
      <c r="AX351" s="14" t="s">
        <v>79</v>
      </c>
      <c r="AY351" s="217" t="s">
        <v>123</v>
      </c>
    </row>
    <row r="352" spans="1:65" s="2" customFormat="1" ht="33" customHeight="1">
      <c r="A352" s="34"/>
      <c r="B352" s="35"/>
      <c r="C352" s="182" t="s">
        <v>372</v>
      </c>
      <c r="D352" s="182" t="s">
        <v>125</v>
      </c>
      <c r="E352" s="183" t="s">
        <v>373</v>
      </c>
      <c r="F352" s="184" t="s">
        <v>374</v>
      </c>
      <c r="G352" s="185" t="s">
        <v>157</v>
      </c>
      <c r="H352" s="186">
        <v>361.92</v>
      </c>
      <c r="I352" s="187"/>
      <c r="J352" s="188">
        <f>ROUND(I352*H352,2)</f>
        <v>0</v>
      </c>
      <c r="K352" s="189"/>
      <c r="L352" s="39"/>
      <c r="M352" s="190" t="s">
        <v>1</v>
      </c>
      <c r="N352" s="191" t="s">
        <v>44</v>
      </c>
      <c r="O352" s="71"/>
      <c r="P352" s="192">
        <f>O352*H352</f>
        <v>0</v>
      </c>
      <c r="Q352" s="192">
        <v>2.0000000000000001E-4</v>
      </c>
      <c r="R352" s="192">
        <f>Q352*H352</f>
        <v>7.2384000000000004E-2</v>
      </c>
      <c r="S352" s="192">
        <v>0</v>
      </c>
      <c r="T352" s="193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4" t="s">
        <v>158</v>
      </c>
      <c r="AT352" s="194" t="s">
        <v>125</v>
      </c>
      <c r="AU352" s="194" t="s">
        <v>86</v>
      </c>
      <c r="AY352" s="17" t="s">
        <v>123</v>
      </c>
      <c r="BE352" s="195">
        <f>IF(N352="základní",J352,0)</f>
        <v>0</v>
      </c>
      <c r="BF352" s="195">
        <f>IF(N352="snížená",J352,0)</f>
        <v>0</v>
      </c>
      <c r="BG352" s="195">
        <f>IF(N352="zákl. přenesená",J352,0)</f>
        <v>0</v>
      </c>
      <c r="BH352" s="195">
        <f>IF(N352="sníž. přenesená",J352,0)</f>
        <v>0</v>
      </c>
      <c r="BI352" s="195">
        <f>IF(N352="nulová",J352,0)</f>
        <v>0</v>
      </c>
      <c r="BJ352" s="17" t="s">
        <v>84</v>
      </c>
      <c r="BK352" s="195">
        <f>ROUND(I352*H352,2)</f>
        <v>0</v>
      </c>
      <c r="BL352" s="17" t="s">
        <v>158</v>
      </c>
      <c r="BM352" s="194" t="s">
        <v>375</v>
      </c>
    </row>
    <row r="353" spans="1:65" s="13" customFormat="1" ht="11.25">
      <c r="B353" s="196"/>
      <c r="C353" s="197"/>
      <c r="D353" s="198" t="s">
        <v>131</v>
      </c>
      <c r="E353" s="199" t="s">
        <v>1</v>
      </c>
      <c r="F353" s="200" t="s">
        <v>376</v>
      </c>
      <c r="G353" s="197"/>
      <c r="H353" s="201">
        <v>188.52</v>
      </c>
      <c r="I353" s="202"/>
      <c r="J353" s="197"/>
      <c r="K353" s="197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131</v>
      </c>
      <c r="AU353" s="207" t="s">
        <v>86</v>
      </c>
      <c r="AV353" s="13" t="s">
        <v>86</v>
      </c>
      <c r="AW353" s="13" t="s">
        <v>36</v>
      </c>
      <c r="AX353" s="13" t="s">
        <v>79</v>
      </c>
      <c r="AY353" s="207" t="s">
        <v>123</v>
      </c>
    </row>
    <row r="354" spans="1:65" s="14" customFormat="1" ht="11.25">
      <c r="B354" s="208"/>
      <c r="C354" s="209"/>
      <c r="D354" s="198" t="s">
        <v>131</v>
      </c>
      <c r="E354" s="210" t="s">
        <v>1</v>
      </c>
      <c r="F354" s="211" t="s">
        <v>177</v>
      </c>
      <c r="G354" s="209"/>
      <c r="H354" s="210" t="s">
        <v>1</v>
      </c>
      <c r="I354" s="212"/>
      <c r="J354" s="209"/>
      <c r="K354" s="209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131</v>
      </c>
      <c r="AU354" s="217" t="s">
        <v>86</v>
      </c>
      <c r="AV354" s="14" t="s">
        <v>84</v>
      </c>
      <c r="AW354" s="14" t="s">
        <v>36</v>
      </c>
      <c r="AX354" s="14" t="s">
        <v>79</v>
      </c>
      <c r="AY354" s="217" t="s">
        <v>123</v>
      </c>
    </row>
    <row r="355" spans="1:65" s="13" customFormat="1" ht="11.25">
      <c r="B355" s="196"/>
      <c r="C355" s="197"/>
      <c r="D355" s="198" t="s">
        <v>131</v>
      </c>
      <c r="E355" s="199" t="s">
        <v>1</v>
      </c>
      <c r="F355" s="200" t="s">
        <v>377</v>
      </c>
      <c r="G355" s="197"/>
      <c r="H355" s="201">
        <v>173.4</v>
      </c>
      <c r="I355" s="202"/>
      <c r="J355" s="197"/>
      <c r="K355" s="197"/>
      <c r="L355" s="203"/>
      <c r="M355" s="204"/>
      <c r="N355" s="205"/>
      <c r="O355" s="205"/>
      <c r="P355" s="205"/>
      <c r="Q355" s="205"/>
      <c r="R355" s="205"/>
      <c r="S355" s="205"/>
      <c r="T355" s="206"/>
      <c r="AT355" s="207" t="s">
        <v>131</v>
      </c>
      <c r="AU355" s="207" t="s">
        <v>86</v>
      </c>
      <c r="AV355" s="13" t="s">
        <v>86</v>
      </c>
      <c r="AW355" s="13" t="s">
        <v>36</v>
      </c>
      <c r="AX355" s="13" t="s">
        <v>79</v>
      </c>
      <c r="AY355" s="207" t="s">
        <v>123</v>
      </c>
    </row>
    <row r="356" spans="1:65" s="14" customFormat="1" ht="11.25">
      <c r="B356" s="208"/>
      <c r="C356" s="209"/>
      <c r="D356" s="198" t="s">
        <v>131</v>
      </c>
      <c r="E356" s="210" t="s">
        <v>1</v>
      </c>
      <c r="F356" s="211" t="s">
        <v>180</v>
      </c>
      <c r="G356" s="209"/>
      <c r="H356" s="210" t="s">
        <v>1</v>
      </c>
      <c r="I356" s="212"/>
      <c r="J356" s="209"/>
      <c r="K356" s="209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131</v>
      </c>
      <c r="AU356" s="217" t="s">
        <v>86</v>
      </c>
      <c r="AV356" s="14" t="s">
        <v>84</v>
      </c>
      <c r="AW356" s="14" t="s">
        <v>36</v>
      </c>
      <c r="AX356" s="14" t="s">
        <v>79</v>
      </c>
      <c r="AY356" s="217" t="s">
        <v>123</v>
      </c>
    </row>
    <row r="357" spans="1:65" s="15" customFormat="1" ht="11.25">
      <c r="B357" s="218"/>
      <c r="C357" s="219"/>
      <c r="D357" s="198" t="s">
        <v>131</v>
      </c>
      <c r="E357" s="220" t="s">
        <v>1</v>
      </c>
      <c r="F357" s="221" t="s">
        <v>137</v>
      </c>
      <c r="G357" s="219"/>
      <c r="H357" s="222">
        <v>361.92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131</v>
      </c>
      <c r="AU357" s="228" t="s">
        <v>86</v>
      </c>
      <c r="AV357" s="15" t="s">
        <v>129</v>
      </c>
      <c r="AW357" s="15" t="s">
        <v>36</v>
      </c>
      <c r="AX357" s="15" t="s">
        <v>84</v>
      </c>
      <c r="AY357" s="228" t="s">
        <v>123</v>
      </c>
    </row>
    <row r="358" spans="1:65" s="2" customFormat="1" ht="33" customHeight="1">
      <c r="A358" s="34"/>
      <c r="B358" s="35"/>
      <c r="C358" s="182" t="s">
        <v>378</v>
      </c>
      <c r="D358" s="182" t="s">
        <v>125</v>
      </c>
      <c r="E358" s="183" t="s">
        <v>379</v>
      </c>
      <c r="F358" s="184" t="s">
        <v>380</v>
      </c>
      <c r="G358" s="185" t="s">
        <v>157</v>
      </c>
      <c r="H358" s="186">
        <v>567.6</v>
      </c>
      <c r="I358" s="187"/>
      <c r="J358" s="188">
        <f>ROUND(I358*H358,2)</f>
        <v>0</v>
      </c>
      <c r="K358" s="189"/>
      <c r="L358" s="39"/>
      <c r="M358" s="190" t="s">
        <v>1</v>
      </c>
      <c r="N358" s="191" t="s">
        <v>44</v>
      </c>
      <c r="O358" s="71"/>
      <c r="P358" s="192">
        <f>O358*H358</f>
        <v>0</v>
      </c>
      <c r="Q358" s="192">
        <v>2.0000000000000001E-4</v>
      </c>
      <c r="R358" s="192">
        <f>Q358*H358</f>
        <v>0.11352000000000001</v>
      </c>
      <c r="S358" s="192">
        <v>0</v>
      </c>
      <c r="T358" s="193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4" t="s">
        <v>158</v>
      </c>
      <c r="AT358" s="194" t="s">
        <v>125</v>
      </c>
      <c r="AU358" s="194" t="s">
        <v>86</v>
      </c>
      <c r="AY358" s="17" t="s">
        <v>123</v>
      </c>
      <c r="BE358" s="195">
        <f>IF(N358="základní",J358,0)</f>
        <v>0</v>
      </c>
      <c r="BF358" s="195">
        <f>IF(N358="snížená",J358,0)</f>
        <v>0</v>
      </c>
      <c r="BG358" s="195">
        <f>IF(N358="zákl. přenesená",J358,0)</f>
        <v>0</v>
      </c>
      <c r="BH358" s="195">
        <f>IF(N358="sníž. přenesená",J358,0)</f>
        <v>0</v>
      </c>
      <c r="BI358" s="195">
        <f>IF(N358="nulová",J358,0)</f>
        <v>0</v>
      </c>
      <c r="BJ358" s="17" t="s">
        <v>84</v>
      </c>
      <c r="BK358" s="195">
        <f>ROUND(I358*H358,2)</f>
        <v>0</v>
      </c>
      <c r="BL358" s="17" t="s">
        <v>158</v>
      </c>
      <c r="BM358" s="194" t="s">
        <v>381</v>
      </c>
    </row>
    <row r="359" spans="1:65" s="13" customFormat="1" ht="11.25">
      <c r="B359" s="196"/>
      <c r="C359" s="197"/>
      <c r="D359" s="198" t="s">
        <v>131</v>
      </c>
      <c r="E359" s="199" t="s">
        <v>1</v>
      </c>
      <c r="F359" s="200" t="s">
        <v>382</v>
      </c>
      <c r="G359" s="197"/>
      <c r="H359" s="201">
        <v>567.6</v>
      </c>
      <c r="I359" s="202"/>
      <c r="J359" s="197"/>
      <c r="K359" s="197"/>
      <c r="L359" s="203"/>
      <c r="M359" s="204"/>
      <c r="N359" s="205"/>
      <c r="O359" s="205"/>
      <c r="P359" s="205"/>
      <c r="Q359" s="205"/>
      <c r="R359" s="205"/>
      <c r="S359" s="205"/>
      <c r="T359" s="206"/>
      <c r="AT359" s="207" t="s">
        <v>131</v>
      </c>
      <c r="AU359" s="207" t="s">
        <v>86</v>
      </c>
      <c r="AV359" s="13" t="s">
        <v>86</v>
      </c>
      <c r="AW359" s="13" t="s">
        <v>36</v>
      </c>
      <c r="AX359" s="13" t="s">
        <v>84</v>
      </c>
      <c r="AY359" s="207" t="s">
        <v>123</v>
      </c>
    </row>
    <row r="360" spans="1:65" s="14" customFormat="1" ht="11.25">
      <c r="B360" s="208"/>
      <c r="C360" s="209"/>
      <c r="D360" s="198" t="s">
        <v>131</v>
      </c>
      <c r="E360" s="210" t="s">
        <v>1</v>
      </c>
      <c r="F360" s="211" t="s">
        <v>371</v>
      </c>
      <c r="G360" s="209"/>
      <c r="H360" s="210" t="s">
        <v>1</v>
      </c>
      <c r="I360" s="212"/>
      <c r="J360" s="209"/>
      <c r="K360" s="209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131</v>
      </c>
      <c r="AU360" s="217" t="s">
        <v>86</v>
      </c>
      <c r="AV360" s="14" t="s">
        <v>84</v>
      </c>
      <c r="AW360" s="14" t="s">
        <v>36</v>
      </c>
      <c r="AX360" s="14" t="s">
        <v>79</v>
      </c>
      <c r="AY360" s="217" t="s">
        <v>123</v>
      </c>
    </row>
    <row r="361" spans="1:65" s="2" customFormat="1" ht="33" customHeight="1">
      <c r="A361" s="34"/>
      <c r="B361" s="35"/>
      <c r="C361" s="182" t="s">
        <v>383</v>
      </c>
      <c r="D361" s="182" t="s">
        <v>125</v>
      </c>
      <c r="E361" s="183" t="s">
        <v>384</v>
      </c>
      <c r="F361" s="184" t="s">
        <v>385</v>
      </c>
      <c r="G361" s="185" t="s">
        <v>157</v>
      </c>
      <c r="H361" s="186">
        <v>361.92</v>
      </c>
      <c r="I361" s="187"/>
      <c r="J361" s="188">
        <f>ROUND(I361*H361,2)</f>
        <v>0</v>
      </c>
      <c r="K361" s="189"/>
      <c r="L361" s="39"/>
      <c r="M361" s="190" t="s">
        <v>1</v>
      </c>
      <c r="N361" s="191" t="s">
        <v>44</v>
      </c>
      <c r="O361" s="71"/>
      <c r="P361" s="192">
        <f>O361*H361</f>
        <v>0</v>
      </c>
      <c r="Q361" s="192">
        <v>2.9E-4</v>
      </c>
      <c r="R361" s="192">
        <f>Q361*H361</f>
        <v>0.1049568</v>
      </c>
      <c r="S361" s="192">
        <v>0</v>
      </c>
      <c r="T361" s="193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4" t="s">
        <v>158</v>
      </c>
      <c r="AT361" s="194" t="s">
        <v>125</v>
      </c>
      <c r="AU361" s="194" t="s">
        <v>86</v>
      </c>
      <c r="AY361" s="17" t="s">
        <v>123</v>
      </c>
      <c r="BE361" s="195">
        <f>IF(N361="základní",J361,0)</f>
        <v>0</v>
      </c>
      <c r="BF361" s="195">
        <f>IF(N361="snížená",J361,0)</f>
        <v>0</v>
      </c>
      <c r="BG361" s="195">
        <f>IF(N361="zákl. přenesená",J361,0)</f>
        <v>0</v>
      </c>
      <c r="BH361" s="195">
        <f>IF(N361="sníž. přenesená",J361,0)</f>
        <v>0</v>
      </c>
      <c r="BI361" s="195">
        <f>IF(N361="nulová",J361,0)</f>
        <v>0</v>
      </c>
      <c r="BJ361" s="17" t="s">
        <v>84</v>
      </c>
      <c r="BK361" s="195">
        <f>ROUND(I361*H361,2)</f>
        <v>0</v>
      </c>
      <c r="BL361" s="17" t="s">
        <v>158</v>
      </c>
      <c r="BM361" s="194" t="s">
        <v>386</v>
      </c>
    </row>
    <row r="362" spans="1:65" s="13" customFormat="1" ht="11.25">
      <c r="B362" s="196"/>
      <c r="C362" s="197"/>
      <c r="D362" s="198" t="s">
        <v>131</v>
      </c>
      <c r="E362" s="199" t="s">
        <v>1</v>
      </c>
      <c r="F362" s="200" t="s">
        <v>376</v>
      </c>
      <c r="G362" s="197"/>
      <c r="H362" s="201">
        <v>188.52</v>
      </c>
      <c r="I362" s="202"/>
      <c r="J362" s="197"/>
      <c r="K362" s="197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131</v>
      </c>
      <c r="AU362" s="207" t="s">
        <v>86</v>
      </c>
      <c r="AV362" s="13" t="s">
        <v>86</v>
      </c>
      <c r="AW362" s="13" t="s">
        <v>36</v>
      </c>
      <c r="AX362" s="13" t="s">
        <v>79</v>
      </c>
      <c r="AY362" s="207" t="s">
        <v>123</v>
      </c>
    </row>
    <row r="363" spans="1:65" s="14" customFormat="1" ht="11.25">
      <c r="B363" s="208"/>
      <c r="C363" s="209"/>
      <c r="D363" s="198" t="s">
        <v>131</v>
      </c>
      <c r="E363" s="210" t="s">
        <v>1</v>
      </c>
      <c r="F363" s="211" t="s">
        <v>177</v>
      </c>
      <c r="G363" s="209"/>
      <c r="H363" s="210" t="s">
        <v>1</v>
      </c>
      <c r="I363" s="212"/>
      <c r="J363" s="209"/>
      <c r="K363" s="209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131</v>
      </c>
      <c r="AU363" s="217" t="s">
        <v>86</v>
      </c>
      <c r="AV363" s="14" t="s">
        <v>84</v>
      </c>
      <c r="AW363" s="14" t="s">
        <v>36</v>
      </c>
      <c r="AX363" s="14" t="s">
        <v>79</v>
      </c>
      <c r="AY363" s="217" t="s">
        <v>123</v>
      </c>
    </row>
    <row r="364" spans="1:65" s="13" customFormat="1" ht="11.25">
      <c r="B364" s="196"/>
      <c r="C364" s="197"/>
      <c r="D364" s="198" t="s">
        <v>131</v>
      </c>
      <c r="E364" s="199" t="s">
        <v>1</v>
      </c>
      <c r="F364" s="200" t="s">
        <v>377</v>
      </c>
      <c r="G364" s="197"/>
      <c r="H364" s="201">
        <v>173.4</v>
      </c>
      <c r="I364" s="202"/>
      <c r="J364" s="197"/>
      <c r="K364" s="197"/>
      <c r="L364" s="203"/>
      <c r="M364" s="204"/>
      <c r="N364" s="205"/>
      <c r="O364" s="205"/>
      <c r="P364" s="205"/>
      <c r="Q364" s="205"/>
      <c r="R364" s="205"/>
      <c r="S364" s="205"/>
      <c r="T364" s="206"/>
      <c r="AT364" s="207" t="s">
        <v>131</v>
      </c>
      <c r="AU364" s="207" t="s">
        <v>86</v>
      </c>
      <c r="AV364" s="13" t="s">
        <v>86</v>
      </c>
      <c r="AW364" s="13" t="s">
        <v>36</v>
      </c>
      <c r="AX364" s="13" t="s">
        <v>79</v>
      </c>
      <c r="AY364" s="207" t="s">
        <v>123</v>
      </c>
    </row>
    <row r="365" spans="1:65" s="14" customFormat="1" ht="11.25">
      <c r="B365" s="208"/>
      <c r="C365" s="209"/>
      <c r="D365" s="198" t="s">
        <v>131</v>
      </c>
      <c r="E365" s="210" t="s">
        <v>1</v>
      </c>
      <c r="F365" s="211" t="s">
        <v>180</v>
      </c>
      <c r="G365" s="209"/>
      <c r="H365" s="210" t="s">
        <v>1</v>
      </c>
      <c r="I365" s="212"/>
      <c r="J365" s="209"/>
      <c r="K365" s="209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131</v>
      </c>
      <c r="AU365" s="217" t="s">
        <v>86</v>
      </c>
      <c r="AV365" s="14" t="s">
        <v>84</v>
      </c>
      <c r="AW365" s="14" t="s">
        <v>36</v>
      </c>
      <c r="AX365" s="14" t="s">
        <v>79</v>
      </c>
      <c r="AY365" s="217" t="s">
        <v>123</v>
      </c>
    </row>
    <row r="366" spans="1:65" s="15" customFormat="1" ht="11.25">
      <c r="B366" s="218"/>
      <c r="C366" s="219"/>
      <c r="D366" s="198" t="s">
        <v>131</v>
      </c>
      <c r="E366" s="220" t="s">
        <v>1</v>
      </c>
      <c r="F366" s="221" t="s">
        <v>137</v>
      </c>
      <c r="G366" s="219"/>
      <c r="H366" s="222">
        <v>361.92</v>
      </c>
      <c r="I366" s="223"/>
      <c r="J366" s="219"/>
      <c r="K366" s="219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131</v>
      </c>
      <c r="AU366" s="228" t="s">
        <v>86</v>
      </c>
      <c r="AV366" s="15" t="s">
        <v>129</v>
      </c>
      <c r="AW366" s="15" t="s">
        <v>36</v>
      </c>
      <c r="AX366" s="15" t="s">
        <v>84</v>
      </c>
      <c r="AY366" s="228" t="s">
        <v>123</v>
      </c>
    </row>
    <row r="367" spans="1:65" s="2" customFormat="1" ht="33" customHeight="1">
      <c r="A367" s="34"/>
      <c r="B367" s="35"/>
      <c r="C367" s="182" t="s">
        <v>387</v>
      </c>
      <c r="D367" s="182" t="s">
        <v>125</v>
      </c>
      <c r="E367" s="183" t="s">
        <v>388</v>
      </c>
      <c r="F367" s="184" t="s">
        <v>389</v>
      </c>
      <c r="G367" s="185" t="s">
        <v>157</v>
      </c>
      <c r="H367" s="186">
        <v>567.6</v>
      </c>
      <c r="I367" s="187"/>
      <c r="J367" s="188">
        <f>ROUND(I367*H367,2)</f>
        <v>0</v>
      </c>
      <c r="K367" s="189"/>
      <c r="L367" s="39"/>
      <c r="M367" s="190" t="s">
        <v>1</v>
      </c>
      <c r="N367" s="191" t="s">
        <v>44</v>
      </c>
      <c r="O367" s="71"/>
      <c r="P367" s="192">
        <f>O367*H367</f>
        <v>0</v>
      </c>
      <c r="Q367" s="192">
        <v>2.9E-4</v>
      </c>
      <c r="R367" s="192">
        <f>Q367*H367</f>
        <v>0.164604</v>
      </c>
      <c r="S367" s="192">
        <v>0</v>
      </c>
      <c r="T367" s="19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4" t="s">
        <v>158</v>
      </c>
      <c r="AT367" s="194" t="s">
        <v>125</v>
      </c>
      <c r="AU367" s="194" t="s">
        <v>86</v>
      </c>
      <c r="AY367" s="17" t="s">
        <v>123</v>
      </c>
      <c r="BE367" s="195">
        <f>IF(N367="základní",J367,0)</f>
        <v>0</v>
      </c>
      <c r="BF367" s="195">
        <f>IF(N367="snížená",J367,0)</f>
        <v>0</v>
      </c>
      <c r="BG367" s="195">
        <f>IF(N367="zákl. přenesená",J367,0)</f>
        <v>0</v>
      </c>
      <c r="BH367" s="195">
        <f>IF(N367="sníž. přenesená",J367,0)</f>
        <v>0</v>
      </c>
      <c r="BI367" s="195">
        <f>IF(N367="nulová",J367,0)</f>
        <v>0</v>
      </c>
      <c r="BJ367" s="17" t="s">
        <v>84</v>
      </c>
      <c r="BK367" s="195">
        <f>ROUND(I367*H367,2)</f>
        <v>0</v>
      </c>
      <c r="BL367" s="17" t="s">
        <v>158</v>
      </c>
      <c r="BM367" s="194" t="s">
        <v>390</v>
      </c>
    </row>
    <row r="368" spans="1:65" s="13" customFormat="1" ht="11.25">
      <c r="B368" s="196"/>
      <c r="C368" s="197"/>
      <c r="D368" s="198" t="s">
        <v>131</v>
      </c>
      <c r="E368" s="199" t="s">
        <v>1</v>
      </c>
      <c r="F368" s="200" t="s">
        <v>382</v>
      </c>
      <c r="G368" s="197"/>
      <c r="H368" s="201">
        <v>567.6</v>
      </c>
      <c r="I368" s="202"/>
      <c r="J368" s="197"/>
      <c r="K368" s="197"/>
      <c r="L368" s="203"/>
      <c r="M368" s="204"/>
      <c r="N368" s="205"/>
      <c r="O368" s="205"/>
      <c r="P368" s="205"/>
      <c r="Q368" s="205"/>
      <c r="R368" s="205"/>
      <c r="S368" s="205"/>
      <c r="T368" s="206"/>
      <c r="AT368" s="207" t="s">
        <v>131</v>
      </c>
      <c r="AU368" s="207" t="s">
        <v>86</v>
      </c>
      <c r="AV368" s="13" t="s">
        <v>86</v>
      </c>
      <c r="AW368" s="13" t="s">
        <v>36</v>
      </c>
      <c r="AX368" s="13" t="s">
        <v>84</v>
      </c>
      <c r="AY368" s="207" t="s">
        <v>123</v>
      </c>
    </row>
    <row r="369" spans="1:65" s="14" customFormat="1" ht="11.25">
      <c r="B369" s="208"/>
      <c r="C369" s="209"/>
      <c r="D369" s="198" t="s">
        <v>131</v>
      </c>
      <c r="E369" s="210" t="s">
        <v>1</v>
      </c>
      <c r="F369" s="211" t="s">
        <v>371</v>
      </c>
      <c r="G369" s="209"/>
      <c r="H369" s="210" t="s">
        <v>1</v>
      </c>
      <c r="I369" s="212"/>
      <c r="J369" s="209"/>
      <c r="K369" s="209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131</v>
      </c>
      <c r="AU369" s="217" t="s">
        <v>86</v>
      </c>
      <c r="AV369" s="14" t="s">
        <v>84</v>
      </c>
      <c r="AW369" s="14" t="s">
        <v>36</v>
      </c>
      <c r="AX369" s="14" t="s">
        <v>79</v>
      </c>
      <c r="AY369" s="217" t="s">
        <v>123</v>
      </c>
    </row>
    <row r="370" spans="1:65" s="12" customFormat="1" ht="25.9" customHeight="1">
      <c r="B370" s="166"/>
      <c r="C370" s="167"/>
      <c r="D370" s="168" t="s">
        <v>78</v>
      </c>
      <c r="E370" s="169" t="s">
        <v>391</v>
      </c>
      <c r="F370" s="169" t="s">
        <v>392</v>
      </c>
      <c r="G370" s="167"/>
      <c r="H370" s="167"/>
      <c r="I370" s="170"/>
      <c r="J370" s="171">
        <f>BK370</f>
        <v>0</v>
      </c>
      <c r="K370" s="167"/>
      <c r="L370" s="172"/>
      <c r="M370" s="173"/>
      <c r="N370" s="174"/>
      <c r="O370" s="174"/>
      <c r="P370" s="175">
        <f>SUM(P371:P373)</f>
        <v>0</v>
      </c>
      <c r="Q370" s="174"/>
      <c r="R370" s="175">
        <f>SUM(R371:R373)</f>
        <v>0</v>
      </c>
      <c r="S370" s="174"/>
      <c r="T370" s="176">
        <f>SUM(T371:T373)</f>
        <v>0</v>
      </c>
      <c r="AR370" s="177" t="s">
        <v>129</v>
      </c>
      <c r="AT370" s="178" t="s">
        <v>78</v>
      </c>
      <c r="AU370" s="178" t="s">
        <v>79</v>
      </c>
      <c r="AY370" s="177" t="s">
        <v>123</v>
      </c>
      <c r="BK370" s="179">
        <f>SUM(BK371:BK373)</f>
        <v>0</v>
      </c>
    </row>
    <row r="371" spans="1:65" s="2" customFormat="1" ht="21.75" customHeight="1">
      <c r="A371" s="34"/>
      <c r="B371" s="35"/>
      <c r="C371" s="182" t="s">
        <v>393</v>
      </c>
      <c r="D371" s="182" t="s">
        <v>125</v>
      </c>
      <c r="E371" s="183" t="s">
        <v>394</v>
      </c>
      <c r="F371" s="184" t="s">
        <v>395</v>
      </c>
      <c r="G371" s="185" t="s">
        <v>396</v>
      </c>
      <c r="H371" s="186">
        <v>28</v>
      </c>
      <c r="I371" s="187"/>
      <c r="J371" s="188">
        <f>ROUND(I371*H371,2)</f>
        <v>0</v>
      </c>
      <c r="K371" s="189"/>
      <c r="L371" s="39"/>
      <c r="M371" s="190" t="s">
        <v>1</v>
      </c>
      <c r="N371" s="191" t="s">
        <v>44</v>
      </c>
      <c r="O371" s="71"/>
      <c r="P371" s="192">
        <f>O371*H371</f>
        <v>0</v>
      </c>
      <c r="Q371" s="192">
        <v>0</v>
      </c>
      <c r="R371" s="192">
        <f>Q371*H371</f>
        <v>0</v>
      </c>
      <c r="S371" s="192">
        <v>0</v>
      </c>
      <c r="T371" s="193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4" t="s">
        <v>397</v>
      </c>
      <c r="AT371" s="194" t="s">
        <v>125</v>
      </c>
      <c r="AU371" s="194" t="s">
        <v>84</v>
      </c>
      <c r="AY371" s="17" t="s">
        <v>123</v>
      </c>
      <c r="BE371" s="195">
        <f>IF(N371="základní",J371,0)</f>
        <v>0</v>
      </c>
      <c r="BF371" s="195">
        <f>IF(N371="snížená",J371,0)</f>
        <v>0</v>
      </c>
      <c r="BG371" s="195">
        <f>IF(N371="zákl. přenesená",J371,0)</f>
        <v>0</v>
      </c>
      <c r="BH371" s="195">
        <f>IF(N371="sníž. přenesená",J371,0)</f>
        <v>0</v>
      </c>
      <c r="BI371" s="195">
        <f>IF(N371="nulová",J371,0)</f>
        <v>0</v>
      </c>
      <c r="BJ371" s="17" t="s">
        <v>84</v>
      </c>
      <c r="BK371" s="195">
        <f>ROUND(I371*H371,2)</f>
        <v>0</v>
      </c>
      <c r="BL371" s="17" t="s">
        <v>397</v>
      </c>
      <c r="BM371" s="194" t="s">
        <v>398</v>
      </c>
    </row>
    <row r="372" spans="1:65" s="13" customFormat="1" ht="11.25">
      <c r="B372" s="196"/>
      <c r="C372" s="197"/>
      <c r="D372" s="198" t="s">
        <v>131</v>
      </c>
      <c r="E372" s="199" t="s">
        <v>1</v>
      </c>
      <c r="F372" s="200" t="s">
        <v>399</v>
      </c>
      <c r="G372" s="197"/>
      <c r="H372" s="201">
        <v>28</v>
      </c>
      <c r="I372" s="202"/>
      <c r="J372" s="197"/>
      <c r="K372" s="197"/>
      <c r="L372" s="203"/>
      <c r="M372" s="204"/>
      <c r="N372" s="205"/>
      <c r="O372" s="205"/>
      <c r="P372" s="205"/>
      <c r="Q372" s="205"/>
      <c r="R372" s="205"/>
      <c r="S372" s="205"/>
      <c r="T372" s="206"/>
      <c r="AT372" s="207" t="s">
        <v>131</v>
      </c>
      <c r="AU372" s="207" t="s">
        <v>84</v>
      </c>
      <c r="AV372" s="13" t="s">
        <v>86</v>
      </c>
      <c r="AW372" s="13" t="s">
        <v>36</v>
      </c>
      <c r="AX372" s="13" t="s">
        <v>84</v>
      </c>
      <c r="AY372" s="207" t="s">
        <v>123</v>
      </c>
    </row>
    <row r="373" spans="1:65" s="14" customFormat="1" ht="22.5">
      <c r="B373" s="208"/>
      <c r="C373" s="209"/>
      <c r="D373" s="198" t="s">
        <v>131</v>
      </c>
      <c r="E373" s="210" t="s">
        <v>1</v>
      </c>
      <c r="F373" s="211" t="s">
        <v>400</v>
      </c>
      <c r="G373" s="209"/>
      <c r="H373" s="210" t="s">
        <v>1</v>
      </c>
      <c r="I373" s="212"/>
      <c r="J373" s="209"/>
      <c r="K373" s="209"/>
      <c r="L373" s="213"/>
      <c r="M373" s="244"/>
      <c r="N373" s="245"/>
      <c r="O373" s="245"/>
      <c r="P373" s="245"/>
      <c r="Q373" s="245"/>
      <c r="R373" s="245"/>
      <c r="S373" s="245"/>
      <c r="T373" s="246"/>
      <c r="AT373" s="217" t="s">
        <v>131</v>
      </c>
      <c r="AU373" s="217" t="s">
        <v>84</v>
      </c>
      <c r="AV373" s="14" t="s">
        <v>84</v>
      </c>
      <c r="AW373" s="14" t="s">
        <v>36</v>
      </c>
      <c r="AX373" s="14" t="s">
        <v>79</v>
      </c>
      <c r="AY373" s="217" t="s">
        <v>123</v>
      </c>
    </row>
    <row r="374" spans="1:65" s="2" customFormat="1" ht="6.95" customHeight="1">
      <c r="A374" s="34"/>
      <c r="B374" s="54"/>
      <c r="C374" s="55"/>
      <c r="D374" s="55"/>
      <c r="E374" s="55"/>
      <c r="F374" s="55"/>
      <c r="G374" s="55"/>
      <c r="H374" s="55"/>
      <c r="I374" s="55"/>
      <c r="J374" s="55"/>
      <c r="K374" s="55"/>
      <c r="L374" s="39"/>
      <c r="M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</row>
  </sheetData>
  <sheetProtection algorithmName="SHA-512" hashValue="buKlQGnkXd9SzPGqRGSxwT9VZ10AjUyziKS8o1m0eXoHr2lwUtW4gvkJ5/z8SIHB/s9tfxvWzvT0TksIew61bw==" saltValue="qBiIulp93p7ZLXy1Iz6I1ZsnBLCnBHXHM5cL8PXc/P6nccOM2Hh/uvIgmvnlDwE2G3FhmfthghIqmviZFrviKA==" spinCount="100000" sheet="1" objects="1" scenarios="1" formatColumns="0" formatRows="0" autoFilter="0"/>
  <autoFilter ref="C126:K373"/>
  <mergeCells count="6">
    <mergeCell ref="L2:V2"/>
    <mergeCell ref="E7:H7"/>
    <mergeCell ref="E16:H16"/>
    <mergeCell ref="E25:H25"/>
    <mergeCell ref="E85:H85"/>
    <mergeCell ref="E119:H11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11-2021 - REKONSTRUKCE PO...</vt:lpstr>
      <vt:lpstr>'11-2021 - REKONSTRUKCE PO...'!Názvy_tisku</vt:lpstr>
      <vt:lpstr>'Rekapitulace stavby'!Názvy_tisku</vt:lpstr>
      <vt:lpstr>'11-2021 - REKONSTRUKCE PO...'!Oblast_tisku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DESKTOP-QT5PVC4\Marek</dc:creator>
  <cp:lastModifiedBy>Marek</cp:lastModifiedBy>
  <cp:lastPrinted>2021-05-13T18:27:04Z</cp:lastPrinted>
  <dcterms:created xsi:type="dcterms:W3CDTF">2021-05-13T18:26:28Z</dcterms:created>
  <dcterms:modified xsi:type="dcterms:W3CDTF">2021-05-13T18:27:26Z</dcterms:modified>
</cp:coreProperties>
</file>